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orie Hall\Desktop\"/>
    </mc:Choice>
  </mc:AlternateContent>
  <xr:revisionPtr revIDLastSave="0" documentId="13_ncr:1_{502A52CE-2DBE-4525-8463-2298C25A7C74}" xr6:coauthVersionLast="43" xr6:coauthVersionMax="43" xr10:uidLastSave="{00000000-0000-0000-0000-000000000000}"/>
  <bookViews>
    <workbookView xWindow="-110" yWindow="-110" windowWidth="22780" windowHeight="14660" firstSheet="3" activeTab="3" xr2:uid="{00000000-000D-0000-FFFF-FFFF00000000}"/>
  </bookViews>
  <sheets>
    <sheet name="Scenarios" sheetId="8" state="hidden" r:id="rId1"/>
    <sheet name="Topic Formula" sheetId="6" state="hidden" r:id="rId2"/>
    <sheet name="Old Budget Format" sheetId="2" state="hidden" r:id="rId3"/>
    <sheet name="ASSUMPTIONS 1" sheetId="18" r:id="rId4"/>
    <sheet name="ASSUMPTIONS 2" sheetId="15" r:id="rId5"/>
    <sheet name="Most Likely" sheetId="12" r:id="rId6"/>
    <sheet name="Worst case" sheetId="19" r:id="rId7"/>
    <sheet name="Balance Sheet" sheetId="17" r:id="rId8"/>
  </sheets>
  <definedNames>
    <definedName name="_xlnm.Print_Area" localSheetId="2">'Old Budget Format'!$A$1:$S$76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2" i="19" l="1"/>
  <c r="L32" i="19"/>
  <c r="J32" i="19"/>
  <c r="H32" i="19"/>
  <c r="F32" i="19"/>
  <c r="N17" i="19"/>
  <c r="L17" i="19"/>
  <c r="J17" i="19"/>
  <c r="J19" i="19" s="1"/>
  <c r="H17" i="19"/>
  <c r="F17" i="19"/>
  <c r="N11" i="19"/>
  <c r="N19" i="19"/>
  <c r="L11" i="19"/>
  <c r="J11" i="19"/>
  <c r="H11" i="19"/>
  <c r="H19" i="19"/>
  <c r="F11" i="19"/>
  <c r="N32" i="12"/>
  <c r="L32" i="12"/>
  <c r="J32" i="12"/>
  <c r="H32" i="12"/>
  <c r="F32" i="12"/>
  <c r="N17" i="12"/>
  <c r="L17" i="12"/>
  <c r="J17" i="12"/>
  <c r="H17" i="12"/>
  <c r="F17" i="12"/>
  <c r="F19" i="12" s="1"/>
  <c r="N11" i="12"/>
  <c r="L11" i="12"/>
  <c r="J11" i="12"/>
  <c r="H11" i="12"/>
  <c r="H19" i="12" s="1"/>
  <c r="F11" i="12"/>
  <c r="J19" i="12"/>
  <c r="M10" i="6"/>
  <c r="M11" i="6" s="1"/>
  <c r="M12" i="6" s="1"/>
  <c r="M13" i="6" s="1"/>
  <c r="N13" i="6" s="1"/>
  <c r="N10" i="6"/>
  <c r="D47" i="6" s="1"/>
  <c r="G11" i="6"/>
  <c r="G12" i="6"/>
  <c r="C24" i="6" s="1"/>
  <c r="J24" i="6" s="1"/>
  <c r="G13" i="6"/>
  <c r="C25" i="6" s="1"/>
  <c r="J25" i="6" s="1"/>
  <c r="G14" i="6"/>
  <c r="B13" i="8"/>
  <c r="M14" i="6"/>
  <c r="N14" i="6" s="1"/>
  <c r="D51" i="6" s="1"/>
  <c r="C13" i="8"/>
  <c r="C17" i="8"/>
  <c r="B17" i="8"/>
  <c r="B14" i="8"/>
  <c r="B18" i="8" s="1"/>
  <c r="G18" i="8" s="1"/>
  <c r="D14" i="8"/>
  <c r="C14" i="8"/>
  <c r="E33" i="2"/>
  <c r="E14" i="8"/>
  <c r="E60" i="8" s="1"/>
  <c r="E64" i="8" s="1"/>
  <c r="Q42" i="2"/>
  <c r="I42" i="2"/>
  <c r="O42" i="2"/>
  <c r="E42" i="2"/>
  <c r="G42" i="2" s="1"/>
  <c r="M42" i="2"/>
  <c r="K42" i="2"/>
  <c r="G33" i="2"/>
  <c r="E32" i="2"/>
  <c r="G32" i="2" s="1"/>
  <c r="G66" i="2" s="1"/>
  <c r="E33" i="6"/>
  <c r="H33" i="6" s="1"/>
  <c r="F14" i="8"/>
  <c r="F60" i="8" s="1"/>
  <c r="F64" i="8" s="1"/>
  <c r="I32" i="2"/>
  <c r="K32" i="2"/>
  <c r="K66" i="2" s="1"/>
  <c r="F79" i="6"/>
  <c r="D33" i="6" s="1"/>
  <c r="E51" i="2"/>
  <c r="F9" i="8"/>
  <c r="E9" i="8"/>
  <c r="D9" i="8"/>
  <c r="C9" i="8"/>
  <c r="B9" i="8"/>
  <c r="Q22" i="2"/>
  <c r="O22" i="2"/>
  <c r="M22" i="2"/>
  <c r="K22" i="2"/>
  <c r="I22" i="2"/>
  <c r="G22" i="2"/>
  <c r="E22" i="2"/>
  <c r="F57" i="8"/>
  <c r="E57" i="8"/>
  <c r="D57" i="8"/>
  <c r="C57" i="8"/>
  <c r="B57" i="8"/>
  <c r="F34" i="8"/>
  <c r="E34" i="8"/>
  <c r="D34" i="8"/>
  <c r="C34" i="8"/>
  <c r="B34" i="8"/>
  <c r="D60" i="8"/>
  <c r="C60" i="8"/>
  <c r="B60" i="8"/>
  <c r="B64" i="8" s="1"/>
  <c r="F7" i="8"/>
  <c r="E7" i="8"/>
  <c r="D7" i="8"/>
  <c r="C7" i="8"/>
  <c r="B7" i="8"/>
  <c r="K41" i="2"/>
  <c r="I41" i="2"/>
  <c r="E46" i="2"/>
  <c r="G46" i="2"/>
  <c r="G19" i="2"/>
  <c r="G44" i="2"/>
  <c r="G41" i="2"/>
  <c r="G39" i="2"/>
  <c r="M41" i="2"/>
  <c r="B8" i="8"/>
  <c r="M62" i="2"/>
  <c r="O62" i="2"/>
  <c r="K62" i="2"/>
  <c r="I45" i="2"/>
  <c r="I33" i="2"/>
  <c r="M45" i="2"/>
  <c r="Q45" i="2"/>
  <c r="K46" i="2"/>
  <c r="B16" i="8"/>
  <c r="B39" i="8" s="1"/>
  <c r="B41" i="8" s="1"/>
  <c r="K45" i="2"/>
  <c r="O45" i="2"/>
  <c r="M46" i="2"/>
  <c r="I46" i="2"/>
  <c r="C88" i="6"/>
  <c r="M88" i="6"/>
  <c r="B63" i="6"/>
  <c r="D63" i="6" s="1"/>
  <c r="B64" i="6"/>
  <c r="B65" i="6" s="1"/>
  <c r="B66" i="6" s="1"/>
  <c r="B67" i="6" s="1"/>
  <c r="H67" i="6" s="1"/>
  <c r="F34" i="6"/>
  <c r="F35" i="6"/>
  <c r="F36" i="6" s="1"/>
  <c r="F37" i="6" s="1"/>
  <c r="C34" i="6"/>
  <c r="C35" i="6" s="1"/>
  <c r="C22" i="6"/>
  <c r="J22" i="6" s="1"/>
  <c r="B56" i="8"/>
  <c r="B33" i="8"/>
  <c r="D50" i="6"/>
  <c r="C36" i="6"/>
  <c r="C23" i="6"/>
  <c r="J23" i="6" s="1"/>
  <c r="C26" i="6"/>
  <c r="J26" i="6"/>
  <c r="F88" i="6"/>
  <c r="H88" i="6"/>
  <c r="L88" i="6"/>
  <c r="C89" i="6"/>
  <c r="C90" i="6" s="1"/>
  <c r="J90" i="6" s="1"/>
  <c r="H63" i="6"/>
  <c r="G88" i="6"/>
  <c r="J88" i="6"/>
  <c r="D65" i="6"/>
  <c r="O41" i="2"/>
  <c r="I56" i="2"/>
  <c r="K56" i="2"/>
  <c r="M56" i="2" s="1"/>
  <c r="O56" i="2" s="1"/>
  <c r="Q56" i="2" s="1"/>
  <c r="I55" i="2"/>
  <c r="K55" i="2" s="1"/>
  <c r="M55" i="2" s="1"/>
  <c r="O55" i="2" s="1"/>
  <c r="Q55" i="2" s="1"/>
  <c r="Q54" i="2"/>
  <c r="O54" i="2"/>
  <c r="M54" i="2"/>
  <c r="K54" i="2"/>
  <c r="I54" i="2"/>
  <c r="Q62" i="2"/>
  <c r="Q41" i="2"/>
  <c r="E41" i="2"/>
  <c r="F5" i="8"/>
  <c r="F30" i="8" s="1"/>
  <c r="F35" i="8" s="1"/>
  <c r="E5" i="8"/>
  <c r="E30" i="8" s="1"/>
  <c r="E35" i="8" s="1"/>
  <c r="E43" i="8" s="1"/>
  <c r="D5" i="8"/>
  <c r="D30" i="8" s="1"/>
  <c r="D35" i="8" s="1"/>
  <c r="C5" i="8"/>
  <c r="B5" i="8"/>
  <c r="K11" i="2"/>
  <c r="K19" i="2" s="1"/>
  <c r="I11" i="2"/>
  <c r="I19" i="2" s="1"/>
  <c r="M11" i="2"/>
  <c r="Q11" i="2"/>
  <c r="Q19" i="2" s="1"/>
  <c r="O11" i="2"/>
  <c r="E45" i="2"/>
  <c r="Q44" i="2"/>
  <c r="O44" i="2"/>
  <c r="M44" i="2"/>
  <c r="K44" i="2"/>
  <c r="I44" i="2"/>
  <c r="E44" i="2"/>
  <c r="Q39" i="2"/>
  <c r="O39" i="2"/>
  <c r="M39" i="2"/>
  <c r="K39" i="2"/>
  <c r="I39" i="2"/>
  <c r="E39" i="2"/>
  <c r="E34" i="2"/>
  <c r="G34" i="2" s="1"/>
  <c r="M34" i="2"/>
  <c r="K34" i="2"/>
  <c r="I34" i="2"/>
  <c r="O64" i="2"/>
  <c r="Q64" i="2"/>
  <c r="O65" i="2"/>
  <c r="Q65" i="2"/>
  <c r="I7" i="2"/>
  <c r="D13" i="8"/>
  <c r="M7" i="2"/>
  <c r="K7" i="2"/>
  <c r="O7" i="2"/>
  <c r="Q7" i="2"/>
  <c r="M65" i="2"/>
  <c r="M64" i="2"/>
  <c r="I64" i="2"/>
  <c r="E64" i="2"/>
  <c r="K65" i="2"/>
  <c r="K64" i="2"/>
  <c r="F17" i="8"/>
  <c r="Q32" i="2"/>
  <c r="Q66" i="2" s="1"/>
  <c r="M32" i="2"/>
  <c r="F13" i="8"/>
  <c r="E13" i="8"/>
  <c r="D17" i="8"/>
  <c r="O34" i="2"/>
  <c r="Q34" i="2"/>
  <c r="Q46" i="2"/>
  <c r="O46" i="2"/>
  <c r="O32" i="2"/>
  <c r="O66" i="2" s="1"/>
  <c r="E17" i="8"/>
  <c r="E52" i="2"/>
  <c r="G52" i="2" s="1"/>
  <c r="I59" i="2"/>
  <c r="M59" i="2"/>
  <c r="O59" i="2"/>
  <c r="M63" i="2"/>
  <c r="O63" i="2"/>
  <c r="E59" i="2"/>
  <c r="G59" i="2"/>
  <c r="K59" i="2"/>
  <c r="Q59" i="2"/>
  <c r="Q63" i="2"/>
  <c r="K63" i="2"/>
  <c r="G63" i="2"/>
  <c r="O19" i="2"/>
  <c r="E63" i="2"/>
  <c r="I65" i="2"/>
  <c r="I63" i="2"/>
  <c r="F8" i="8"/>
  <c r="F33" i="8" s="1"/>
  <c r="D8" i="8"/>
  <c r="D33" i="8" s="1"/>
  <c r="I21" i="2"/>
  <c r="E6" i="8"/>
  <c r="D6" i="8"/>
  <c r="D54" i="8" s="1"/>
  <c r="C6" i="8"/>
  <c r="C54" i="8" s="1"/>
  <c r="C8" i="8"/>
  <c r="C56" i="8" s="1"/>
  <c r="B6" i="8"/>
  <c r="F6" i="8"/>
  <c r="F54" i="8" s="1"/>
  <c r="Q33" i="2"/>
  <c r="O33" i="2"/>
  <c r="M33" i="2"/>
  <c r="K33" i="2"/>
  <c r="K21" i="2"/>
  <c r="O21" i="2"/>
  <c r="E8" i="8"/>
  <c r="E56" i="8" s="1"/>
  <c r="C16" i="8"/>
  <c r="E16" i="8"/>
  <c r="D53" i="8"/>
  <c r="D58" i="8" s="1"/>
  <c r="D66" i="8" s="1"/>
  <c r="F53" i="8"/>
  <c r="F58" i="8" s="1"/>
  <c r="M21" i="2"/>
  <c r="Q21" i="2"/>
  <c r="D16" i="8"/>
  <c r="D39" i="8" s="1"/>
  <c r="D41" i="8" s="1"/>
  <c r="F16" i="8"/>
  <c r="F39" i="8" s="1"/>
  <c r="E65" i="2"/>
  <c r="C53" i="8"/>
  <c r="C58" i="8" s="1"/>
  <c r="C66" i="8" s="1"/>
  <c r="C30" i="8"/>
  <c r="C35" i="8" s="1"/>
  <c r="I52" i="2"/>
  <c r="I49" i="2"/>
  <c r="M49" i="2"/>
  <c r="Q49" i="2"/>
  <c r="K49" i="2"/>
  <c r="O49" i="2"/>
  <c r="M52" i="2"/>
  <c r="Q52" i="2"/>
  <c r="K52" i="2"/>
  <c r="O52" i="2"/>
  <c r="E19" i="2"/>
  <c r="B54" i="8"/>
  <c r="B31" i="8"/>
  <c r="C31" i="8" s="1"/>
  <c r="D31" i="8" s="1"/>
  <c r="E31" i="8" s="1"/>
  <c r="F31" i="8" s="1"/>
  <c r="C10" i="8"/>
  <c r="I51" i="2"/>
  <c r="Q51" i="2"/>
  <c r="K51" i="2"/>
  <c r="O51" i="2"/>
  <c r="M51" i="2"/>
  <c r="E50" i="2"/>
  <c r="G50" i="2" s="1"/>
  <c r="F41" i="8"/>
  <c r="F18" i="8"/>
  <c r="F62" i="8"/>
  <c r="E62" i="8"/>
  <c r="E18" i="8"/>
  <c r="E39" i="8"/>
  <c r="E41" i="8" s="1"/>
  <c r="C33" i="8"/>
  <c r="D18" i="8"/>
  <c r="D62" i="8"/>
  <c r="D64" i="8"/>
  <c r="D56" i="8"/>
  <c r="C64" i="8"/>
  <c r="C18" i="8"/>
  <c r="C20" i="8"/>
  <c r="C22" i="8" s="1"/>
  <c r="M50" i="2"/>
  <c r="M66" i="2"/>
  <c r="O50" i="2"/>
  <c r="Q50" i="2"/>
  <c r="K50" i="2"/>
  <c r="I50" i="2"/>
  <c r="I66" i="2"/>
  <c r="G51" i="2"/>
  <c r="E66" i="2"/>
  <c r="M19" i="2"/>
  <c r="C24" i="8"/>
  <c r="E54" i="8"/>
  <c r="D24" i="8"/>
  <c r="B24" i="8"/>
  <c r="G24" i="8" s="1"/>
  <c r="F24" i="8"/>
  <c r="E24" i="8"/>
  <c r="F10" i="8"/>
  <c r="F20" i="8" s="1"/>
  <c r="F22" i="8" l="1"/>
  <c r="F56" i="8"/>
  <c r="I27" i="2"/>
  <c r="I25" i="2" s="1"/>
  <c r="E34" i="6"/>
  <c r="E35" i="6" s="1"/>
  <c r="N19" i="12"/>
  <c r="F66" i="8"/>
  <c r="F43" i="8"/>
  <c r="D67" i="6"/>
  <c r="F19" i="19"/>
  <c r="F68" i="8"/>
  <c r="Q27" i="2"/>
  <c r="Q25" i="2" s="1"/>
  <c r="K75" i="2" s="1"/>
  <c r="B30" i="8"/>
  <c r="B35" i="8" s="1"/>
  <c r="B43" i="8" s="1"/>
  <c r="B53" i="8"/>
  <c r="B58" i="8" s="1"/>
  <c r="B66" i="8" s="1"/>
  <c r="B10" i="8"/>
  <c r="F45" i="8"/>
  <c r="F47" i="8" s="1"/>
  <c r="C91" i="6"/>
  <c r="G90" i="6"/>
  <c r="L90" i="6"/>
  <c r="M90" i="6"/>
  <c r="H90" i="6"/>
  <c r="C37" i="6"/>
  <c r="G27" i="2"/>
  <c r="G25" i="2" s="1"/>
  <c r="G26" i="2" s="1"/>
  <c r="G68" i="2" s="1"/>
  <c r="G33" i="6"/>
  <c r="J33" i="6" s="1"/>
  <c r="C47" i="6" s="1"/>
  <c r="D34" i="6"/>
  <c r="E27" i="2"/>
  <c r="E25" i="2" s="1"/>
  <c r="E26" i="2" s="1"/>
  <c r="E68" i="2" s="1"/>
  <c r="C68" i="8"/>
  <c r="C70" i="8" s="1"/>
  <c r="D43" i="8"/>
  <c r="L89" i="6"/>
  <c r="J89" i="6"/>
  <c r="H89" i="6"/>
  <c r="F89" i="6"/>
  <c r="M89" i="6"/>
  <c r="C39" i="8"/>
  <c r="C41" i="8" s="1"/>
  <c r="C43" i="8" s="1"/>
  <c r="C45" i="8" s="1"/>
  <c r="C47" i="8" s="1"/>
  <c r="C62" i="8"/>
  <c r="F90" i="6"/>
  <c r="G89" i="6"/>
  <c r="K27" i="2"/>
  <c r="K25" i="2" s="1"/>
  <c r="D64" i="6"/>
  <c r="N11" i="6"/>
  <c r="D48" i="6" s="1"/>
  <c r="F70" i="8"/>
  <c r="E33" i="8"/>
  <c r="O27" i="2"/>
  <c r="O25" i="2" s="1"/>
  <c r="K74" i="2" s="1"/>
  <c r="D66" i="6"/>
  <c r="H65" i="6"/>
  <c r="M27" i="2"/>
  <c r="M25" i="2" s="1"/>
  <c r="K73" i="2" s="1"/>
  <c r="D10" i="8"/>
  <c r="D20" i="8" s="1"/>
  <c r="D22" i="8" s="1"/>
  <c r="E53" i="8"/>
  <c r="E58" i="8" s="1"/>
  <c r="E66" i="8" s="1"/>
  <c r="E10" i="8"/>
  <c r="E20" i="8" s="1"/>
  <c r="E22" i="8" s="1"/>
  <c r="H66" i="6"/>
  <c r="H64" i="6"/>
  <c r="B62" i="8"/>
  <c r="N12" i="6"/>
  <c r="D49" i="6" s="1"/>
  <c r="K71" i="2" l="1"/>
  <c r="K76" i="2" s="1"/>
  <c r="K79" i="2" s="1"/>
  <c r="I26" i="2"/>
  <c r="I68" i="2" s="1"/>
  <c r="O26" i="2"/>
  <c r="O68" i="2" s="1"/>
  <c r="H34" i="6"/>
  <c r="D35" i="6"/>
  <c r="G34" i="6"/>
  <c r="G10" i="8"/>
  <c r="B20" i="8"/>
  <c r="B45" i="8" s="1"/>
  <c r="B47" i="8" s="1"/>
  <c r="G47" i="8" s="1"/>
  <c r="E47" i="6"/>
  <c r="F47" i="6"/>
  <c r="D45" i="8"/>
  <c r="D47" i="8" s="1"/>
  <c r="H91" i="6"/>
  <c r="G91" i="6"/>
  <c r="F91" i="6"/>
  <c r="M91" i="6"/>
  <c r="C92" i="6"/>
  <c r="J91" i="6"/>
  <c r="L91" i="6"/>
  <c r="D68" i="8"/>
  <c r="D70" i="8" s="1"/>
  <c r="E68" i="8"/>
  <c r="E70" i="8" s="1"/>
  <c r="M26" i="2"/>
  <c r="M68" i="2" s="1"/>
  <c r="K72" i="2"/>
  <c r="K26" i="2"/>
  <c r="K68" i="2" s="1"/>
  <c r="E45" i="8"/>
  <c r="E47" i="8" s="1"/>
  <c r="E36" i="6"/>
  <c r="H35" i="6"/>
  <c r="Q26" i="2"/>
  <c r="Q68" i="2" s="1"/>
  <c r="J34" i="6" l="1"/>
  <c r="C48" i="6" s="1"/>
  <c r="L92" i="6"/>
  <c r="G92" i="6"/>
  <c r="H92" i="6"/>
  <c r="M92" i="6"/>
  <c r="F92" i="6"/>
  <c r="J92" i="6"/>
  <c r="D36" i="6"/>
  <c r="G35" i="6"/>
  <c r="J35" i="6" s="1"/>
  <c r="C49" i="6" s="1"/>
  <c r="E37" i="6"/>
  <c r="H37" i="6" s="1"/>
  <c r="H36" i="6"/>
  <c r="B22" i="8"/>
  <c r="G22" i="8" s="1"/>
  <c r="G20" i="8"/>
  <c r="E63" i="6"/>
  <c r="J63" i="6"/>
  <c r="B68" i="8"/>
  <c r="B70" i="8" s="1"/>
  <c r="G70" i="8" s="1"/>
  <c r="E48" i="6"/>
  <c r="F48" i="6" s="1"/>
  <c r="J64" i="6" l="1"/>
  <c r="E64" i="6"/>
  <c r="D37" i="6"/>
  <c r="G37" i="6" s="1"/>
  <c r="J37" i="6" s="1"/>
  <c r="C51" i="6" s="1"/>
  <c r="G36" i="6"/>
  <c r="J36" i="6" s="1"/>
  <c r="C50" i="6" s="1"/>
  <c r="E49" i="6"/>
  <c r="F49" i="6" s="1"/>
  <c r="E65" i="6" l="1"/>
  <c r="J65" i="6"/>
  <c r="E51" i="6"/>
  <c r="F51" i="6" s="1"/>
  <c r="E50" i="6"/>
  <c r="F50" i="6" s="1"/>
  <c r="E66" i="6" l="1"/>
  <c r="J66" i="6"/>
  <c r="E67" i="6"/>
  <c r="F72" i="6" s="1"/>
  <c r="J67" i="6"/>
  <c r="F73" i="6" l="1"/>
</calcChain>
</file>

<file path=xl/sharedStrings.xml><?xml version="1.0" encoding="utf-8"?>
<sst xmlns="http://schemas.openxmlformats.org/spreadsheetml/2006/main" count="585" uniqueCount="292">
  <si>
    <t>Variables for 3 Scenarios (Planned/Best Case/Worse Case)</t>
  </si>
  <si>
    <t>Planned Scenario (20 Students)</t>
  </si>
  <si>
    <t>Variables</t>
  </si>
  <si>
    <t>Year 1</t>
  </si>
  <si>
    <t>Year 2</t>
  </si>
  <si>
    <t>Year 3</t>
  </si>
  <si>
    <t>Year 4</t>
  </si>
  <si>
    <t>Year 5</t>
  </si>
  <si>
    <t>Total</t>
  </si>
  <si>
    <t>Comment</t>
  </si>
  <si>
    <t>43730 · Donations - Religious Instructors</t>
  </si>
  <si>
    <t>Assume 50% Donation</t>
  </si>
  <si>
    <t>IVE Donations</t>
  </si>
  <si>
    <t>Same- all 3 Scenarios</t>
  </si>
  <si>
    <t>All Other Donations</t>
  </si>
  <si>
    <t>45500 · Tuition</t>
  </si>
  <si>
    <t>Business office and plant, fees</t>
  </si>
  <si>
    <t>80% Occupancy</t>
  </si>
  <si>
    <t>"Variable Income"</t>
  </si>
  <si>
    <t>66500  Supplementary Instructors</t>
  </si>
  <si>
    <t>66700 Instructor fees</t>
  </si>
  <si>
    <t>Use for Planned/Worst</t>
  </si>
  <si>
    <t>60002 · IVE Education Support</t>
  </si>
  <si>
    <t>Assume 10,000 X 4</t>
  </si>
  <si>
    <t>60300 · Awards and Grants</t>
  </si>
  <si>
    <t>60301 · Bursaries</t>
  </si>
  <si>
    <t>"Variable Expenses"</t>
  </si>
  <si>
    <t>"Net Variable Income"</t>
  </si>
  <si>
    <t>Fixed costs</t>
  </si>
  <si>
    <t>Net</t>
  </si>
  <si>
    <t>Best Case Scenario (30 Students)</t>
  </si>
  <si>
    <t>Assume 100% Donation</t>
  </si>
  <si>
    <t>46000 · Residence Fees</t>
  </si>
  <si>
    <t>100% Occupancy</t>
  </si>
  <si>
    <t>60001 · Consulting</t>
  </si>
  <si>
    <t>Assume 5,000 X 4</t>
  </si>
  <si>
    <t>60301 · Additional Awards and Grants</t>
  </si>
  <si>
    <t>Difference in Variable income</t>
  </si>
  <si>
    <t>Transfer from Reserves</t>
  </si>
  <si>
    <t>Worst Case Scenario (10 Students)</t>
  </si>
  <si>
    <t>Assume 25% Donation</t>
  </si>
  <si>
    <t>60% Occupancy</t>
  </si>
  <si>
    <t>Assume 15,000 X 4</t>
  </si>
  <si>
    <t>Date:</t>
  </si>
  <si>
    <t>September 7, 2014</t>
  </si>
  <si>
    <t>SACRED HEART: PROJECTED EARNINGS AND EXPENSES</t>
  </si>
  <si>
    <t>T and J Topic</t>
  </si>
  <si>
    <t xml:space="preserve">Table 1:  Projected Instruction Costs </t>
  </si>
  <si>
    <t>year 1</t>
  </si>
  <si>
    <t>year 2</t>
  </si>
  <si>
    <t>year 3</t>
  </si>
  <si>
    <t>year 4</t>
  </si>
  <si>
    <t>year 5</t>
  </si>
  <si>
    <t>Projected half courses</t>
  </si>
  <si>
    <t xml:space="preserve"> </t>
  </si>
  <si>
    <t>Scientia</t>
  </si>
  <si>
    <t xml:space="preserve">Courses </t>
  </si>
  <si>
    <t>Contract</t>
  </si>
  <si>
    <t>students</t>
  </si>
  <si>
    <t>Foundation</t>
  </si>
  <si>
    <t>Catholic</t>
  </si>
  <si>
    <t>Religious</t>
  </si>
  <si>
    <t>Humana</t>
  </si>
  <si>
    <t># half</t>
  </si>
  <si>
    <t>Admin</t>
  </si>
  <si>
    <t>IVE</t>
  </si>
  <si>
    <t xml:space="preserve">Salary </t>
  </si>
  <si>
    <t xml:space="preserve">Contract </t>
  </si>
  <si>
    <t>Year</t>
  </si>
  <si>
    <t>Studies</t>
  </si>
  <si>
    <t>Division</t>
  </si>
  <si>
    <t>courses</t>
  </si>
  <si>
    <t>Taught</t>
  </si>
  <si>
    <t>etc.</t>
  </si>
  <si>
    <t>Faculty</t>
  </si>
  <si>
    <t>Amount</t>
  </si>
  <si>
    <t>Salaries</t>
  </si>
  <si>
    <t>8 students</t>
  </si>
  <si>
    <t>RL</t>
  </si>
  <si>
    <t>instructor should be paid for 1/8 of tuition</t>
  </si>
  <si>
    <t>Fr. PI</t>
  </si>
  <si>
    <t>Table 2:  Details on teaching complement</t>
  </si>
  <si>
    <t>Total courses</t>
  </si>
  <si>
    <t>Dean of</t>
  </si>
  <si>
    <t>Assoc</t>
  </si>
  <si>
    <t>Non-</t>
  </si>
  <si>
    <t>Principal</t>
  </si>
  <si>
    <t>IVE etc.</t>
  </si>
  <si>
    <t>Dean</t>
  </si>
  <si>
    <t>contract</t>
  </si>
  <si>
    <t>Contracts</t>
  </si>
  <si>
    <t>Fr. M (2), Fr. A, Sr. R</t>
  </si>
  <si>
    <t>Fr. M (2), Sr. R (3), Sr. C</t>
  </si>
  <si>
    <t>25% of students to do specific courses in 3rd and 4th</t>
  </si>
  <si>
    <t xml:space="preserve"> Sr. C, Canon Law</t>
  </si>
  <si>
    <t>time 1100 additional intructor fee to teach non fee couirse</t>
  </si>
  <si>
    <t>Sr. R</t>
  </si>
  <si>
    <t>Table 3: Administrative salaries</t>
  </si>
  <si>
    <t xml:space="preserve">Total </t>
  </si>
  <si>
    <t>Assumed</t>
  </si>
  <si>
    <t>Actual</t>
  </si>
  <si>
    <t>Registrar</t>
  </si>
  <si>
    <t xml:space="preserve">Admin </t>
  </si>
  <si>
    <t>Donation*</t>
  </si>
  <si>
    <t>Cost</t>
  </si>
  <si>
    <t xml:space="preserve">* The positions of Principal, Associate Dean and Registrar are filled by members of the IVE </t>
  </si>
  <si>
    <t xml:space="preserve">and SSVM who return a portion of their salaries to the College. </t>
  </si>
  <si>
    <t xml:space="preserve">Retained by Principal = $30,000; Registrar = $15,000; Assoc. Dean = $0 </t>
  </si>
  <si>
    <t>Table 4:  Over all expenses by year (not including student aid)</t>
  </si>
  <si>
    <t>Overhead</t>
  </si>
  <si>
    <t>Staff</t>
  </si>
  <si>
    <t>Costs *</t>
  </si>
  <si>
    <t>Expenses</t>
  </si>
  <si>
    <t xml:space="preserve">* Overhead costs include library, internet, computer, training, faculty research support, </t>
  </si>
  <si>
    <t xml:space="preserve">  software expenses, marketing.  Calculated at 12% of salaries paid.</t>
  </si>
  <si>
    <t>Table 5:  Revenue minus expenses: worst and best cases</t>
  </si>
  <si>
    <t>Low Enrollment Scenario</t>
  </si>
  <si>
    <t>High Enrollment Scenario</t>
  </si>
  <si>
    <t>Full-Time</t>
  </si>
  <si>
    <t>Tuition-</t>
  </si>
  <si>
    <t>Tuition</t>
  </si>
  <si>
    <t>Students #</t>
  </si>
  <si>
    <t>Table 6:  Cumulative loss/gain after five years with two enrollment scenarios</t>
  </si>
  <si>
    <t>Low student # model</t>
  </si>
  <si>
    <t>High student # model</t>
  </si>
  <si>
    <t>Table 7:  Variables:  changes to these values are reflected in Tables 1 to 6</t>
  </si>
  <si>
    <t>Variables:</t>
  </si>
  <si>
    <t>Faculty contracts</t>
  </si>
  <si>
    <t>Salary, dean of studies</t>
  </si>
  <si>
    <t>Salary, associate dean</t>
  </si>
  <si>
    <t>Table 8: Cost of various levels of (average) student support with low and high enrollment estimates</t>
  </si>
  <si>
    <t>10% Aid</t>
  </si>
  <si>
    <t>20% Aid</t>
  </si>
  <si>
    <t>25% Aid</t>
  </si>
  <si>
    <t>Low #s</t>
  </si>
  <si>
    <t>High #s</t>
  </si>
  <si>
    <t>Sacred Heart College Operational Budget ( Version #9- Sep 7: Planned Case)</t>
  </si>
  <si>
    <t>Pre-Accreditation Budget</t>
  </si>
  <si>
    <t>Budget for University Accreditation</t>
  </si>
  <si>
    <t>May '14 - Apr 15</t>
  </si>
  <si>
    <t>May '15 - Apr 16</t>
  </si>
  <si>
    <t>May '16 - Apr 17</t>
  </si>
  <si>
    <t>May '17 - Jan 18</t>
  </si>
  <si>
    <t>May '18 - Apr 19</t>
  </si>
  <si>
    <t>May '19 - Apr 20</t>
  </si>
  <si>
    <t>May '20 - Apr 21</t>
  </si>
  <si>
    <t>Footnote</t>
  </si>
  <si>
    <t>Year #1</t>
  </si>
  <si>
    <t>Year #2</t>
  </si>
  <si>
    <t>Year #3</t>
  </si>
  <si>
    <t>Year #4</t>
  </si>
  <si>
    <t>Year #5</t>
  </si>
  <si>
    <t>Student Enrolment Projections</t>
  </si>
  <si>
    <t>Ordinary Income/Expense</t>
  </si>
  <si>
    <t>Income</t>
  </si>
  <si>
    <t>40000 · Donations</t>
  </si>
  <si>
    <t>F</t>
  </si>
  <si>
    <t>43740 · Donation (IVE)</t>
  </si>
  <si>
    <t>D</t>
  </si>
  <si>
    <t>43750 · Donation for Capital Projects</t>
  </si>
  <si>
    <t>43760 · Other gifts -General</t>
  </si>
  <si>
    <t>43761 · Donation for School Campaign</t>
  </si>
  <si>
    <t>43770 ·Miscellaneous receipts</t>
  </si>
  <si>
    <t>43780 · Program Donations</t>
  </si>
  <si>
    <t>Total 40000 · Donations</t>
  </si>
  <si>
    <t>45000 · Investments</t>
  </si>
  <si>
    <t>A</t>
  </si>
  <si>
    <t xml:space="preserve"> 47000 · Books</t>
  </si>
  <si>
    <t>48000 · Courses- Audit Fees</t>
  </si>
  <si>
    <t>10500 · Transfer from Foundation</t>
  </si>
  <si>
    <t>Total Income</t>
  </si>
  <si>
    <t>Expense</t>
  </si>
  <si>
    <t>60000 · Advertising and Promotion</t>
  </si>
  <si>
    <t>B</t>
  </si>
  <si>
    <t>60301 · Bursary Assistance</t>
  </si>
  <si>
    <t>C</t>
  </si>
  <si>
    <t>61500 · Overhead Costs relating to College</t>
  </si>
  <si>
    <t>G-1</t>
  </si>
  <si>
    <t>61502 · Recruiter Expenses</t>
  </si>
  <si>
    <t>62000 · Board meetings</t>
  </si>
  <si>
    <t>62100 · Travel</t>
  </si>
  <si>
    <t>62200 · Field trips</t>
  </si>
  <si>
    <t>62300 · Professional Development</t>
  </si>
  <si>
    <t>G-2</t>
  </si>
  <si>
    <t>62301 · PVNCC Counselling</t>
  </si>
  <si>
    <t>62500 · Legal and Accounting</t>
  </si>
  <si>
    <t>62510 · Insurance</t>
  </si>
  <si>
    <t>L</t>
  </si>
  <si>
    <t>63400 · Interest and bank charges</t>
  </si>
  <si>
    <t>64900 · Office &amp; Equipment</t>
  </si>
  <si>
    <t>G-3</t>
  </si>
  <si>
    <t>64901 · Library Periodical Databases</t>
  </si>
  <si>
    <t>G-4</t>
  </si>
  <si>
    <t>64902 · Orbund (Student info System)</t>
  </si>
  <si>
    <t>G-5</t>
  </si>
  <si>
    <t>64903 · Text Book Purchases</t>
  </si>
  <si>
    <t>65000 · Membership Fees</t>
  </si>
  <si>
    <t>66000 · Payroll Expenses</t>
  </si>
  <si>
    <t>66100 · WSIB</t>
  </si>
  <si>
    <t>66200 · Employee Benefits</t>
  </si>
  <si>
    <t>66700 · Instructor Fees</t>
  </si>
  <si>
    <t>E</t>
  </si>
  <si>
    <t>67200 · Residence Expense</t>
  </si>
  <si>
    <t>67201 · Stipend to Dons</t>
  </si>
  <si>
    <t>67202 · Property Tax: Boys Residence</t>
  </si>
  <si>
    <t>67203 · Property Tax: Girls Residence</t>
  </si>
  <si>
    <t>67204 · Property Tax: School</t>
  </si>
  <si>
    <t>67205 · Student Life Programming</t>
  </si>
  <si>
    <t>68500 · Maintenance</t>
  </si>
  <si>
    <t>H</t>
  </si>
  <si>
    <t>68501 · School Maintenance/Retrofit</t>
  </si>
  <si>
    <t>68600 · Utilities</t>
  </si>
  <si>
    <t>68601 · Trent Security (School)</t>
  </si>
  <si>
    <t>68602 · Interest- Building (School)</t>
  </si>
  <si>
    <t>I</t>
  </si>
  <si>
    <t>68603 · Gas/Heat- Building (School)</t>
  </si>
  <si>
    <t>J</t>
  </si>
  <si>
    <t>68604 · Hydro- Building (School)</t>
  </si>
  <si>
    <t>K</t>
  </si>
  <si>
    <t>Total Expense</t>
  </si>
  <si>
    <t>Net Ordinary Income (Income Less Expenses)</t>
  </si>
  <si>
    <t>Year 3 (Includes School Purchase of 350k)</t>
  </si>
  <si>
    <t xml:space="preserve">Year 4 </t>
  </si>
  <si>
    <t>Total Transfer from Reserves</t>
  </si>
  <si>
    <t>Base Case</t>
  </si>
  <si>
    <t>Student Enrolment Number</t>
  </si>
  <si>
    <t>CPI Assumption</t>
  </si>
  <si>
    <t>Revenue</t>
  </si>
  <si>
    <t>Fees</t>
  </si>
  <si>
    <t xml:space="preserve"> Tuition</t>
  </si>
  <si>
    <t>% increase</t>
  </si>
  <si>
    <t>Other Fees</t>
  </si>
  <si>
    <t>Grants</t>
  </si>
  <si>
    <t xml:space="preserve">Donations </t>
  </si>
  <si>
    <t>Net Earned Revenue</t>
  </si>
  <si>
    <t>Dollar amount</t>
  </si>
  <si>
    <t>Compensation</t>
  </si>
  <si>
    <t>Academics</t>
  </si>
  <si>
    <t>Payroll Expense</t>
  </si>
  <si>
    <t>Other costs %</t>
  </si>
  <si>
    <t>Benefits and Pension Payments</t>
  </si>
  <si>
    <t>Other Staff</t>
  </si>
  <si>
    <t>Scholarships and Bursaries</t>
  </si>
  <si>
    <t>Information Technology</t>
  </si>
  <si>
    <t>Licences</t>
  </si>
  <si>
    <t>Hardware</t>
  </si>
  <si>
    <t>Library</t>
  </si>
  <si>
    <t>Library Periodical Databases and books</t>
  </si>
  <si>
    <t>% increase including Exchange rate impact</t>
  </si>
  <si>
    <t>Cancopy fees</t>
  </si>
  <si>
    <t>Physical Plant</t>
  </si>
  <si>
    <t>Rent/ leases/ mortgage payments</t>
  </si>
  <si>
    <t xml:space="preserve"> Insurance</t>
  </si>
  <si>
    <t>Operation and Maintenance</t>
  </si>
  <si>
    <t>Utilities</t>
  </si>
  <si>
    <t>Worst Case</t>
  </si>
  <si>
    <t xml:space="preserve">Previous Year </t>
  </si>
  <si>
    <t>Actuals</t>
  </si>
  <si>
    <t>Student Enrolment Numbers</t>
  </si>
  <si>
    <t>Total Fee Revenue</t>
  </si>
  <si>
    <t>Other</t>
  </si>
  <si>
    <t>Total Other Revenue</t>
  </si>
  <si>
    <t>Total Revenue</t>
  </si>
  <si>
    <t>Total Compensation Expenses</t>
  </si>
  <si>
    <t>Total IT Expense</t>
  </si>
  <si>
    <t>Library Periodical Databases</t>
  </si>
  <si>
    <t>Acquisitions (Books)</t>
  </si>
  <si>
    <t>Total Library Expense</t>
  </si>
  <si>
    <t>Total Physical Plant Expenses</t>
  </si>
  <si>
    <t>Other Expenses</t>
  </si>
  <si>
    <t>Supplies and Materials</t>
  </si>
  <si>
    <t>Consulting</t>
  </si>
  <si>
    <t>Legal, Auditing and Accounting</t>
  </si>
  <si>
    <t>Advertising and Promotion</t>
  </si>
  <si>
    <t>Professional Development</t>
  </si>
  <si>
    <t>Membership Fees</t>
  </si>
  <si>
    <t>Total Other Expenses</t>
  </si>
  <si>
    <t>Total Expenses</t>
  </si>
  <si>
    <t>Net (Total Income - Expenses)</t>
  </si>
  <si>
    <t>Expected Major Changes</t>
  </si>
  <si>
    <t>Financial Assets</t>
  </si>
  <si>
    <t>Debt</t>
  </si>
  <si>
    <t>Employee Benefit Liabilities</t>
  </si>
  <si>
    <t>Pension Plan Liabilities</t>
  </si>
  <si>
    <t>Other contractual obligations</t>
  </si>
  <si>
    <t>Indigenous Advanced Education and Skills Council</t>
  </si>
  <si>
    <t>IAESC Template Budget: ASSUMPTIONS</t>
  </si>
  <si>
    <t>IAESC Template Budget: Base Case</t>
  </si>
  <si>
    <t>IAESC Template Budget: Worst Case</t>
  </si>
  <si>
    <t>IAESC Template Balance Sheet Issues</t>
  </si>
  <si>
    <t>Financial Stability Template Budget: ASSUMPTIONS</t>
  </si>
  <si>
    <t>Capital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</si>
</sst>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29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u/>
      <sz val="14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Arial"/>
      <family val="2"/>
    </font>
    <font>
      <b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u/>
      <sz val="9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b/>
      <strike/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9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39" fontId="2" fillId="0" borderId="0" xfId="0" applyNumberFormat="1" applyFont="1"/>
    <xf numFmtId="39" fontId="2" fillId="0" borderId="3" xfId="0" applyNumberFormat="1" applyFont="1" applyBorder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7" fillId="0" borderId="0" xfId="0" applyFont="1"/>
    <xf numFmtId="39" fontId="2" fillId="0" borderId="2" xfId="0" applyNumberFormat="1" applyFont="1" applyBorder="1"/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37" fontId="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39" fontId="2" fillId="0" borderId="4" xfId="0" applyNumberFormat="1" applyFont="1" applyBorder="1"/>
    <xf numFmtId="39" fontId="2" fillId="0" borderId="8" xfId="0" applyNumberFormat="1" applyFont="1" applyBorder="1"/>
    <xf numFmtId="0" fontId="0" fillId="0" borderId="9" xfId="0" applyBorder="1"/>
    <xf numFmtId="39" fontId="2" fillId="0" borderId="5" xfId="0" applyNumberFormat="1" applyFont="1" applyBorder="1"/>
    <xf numFmtId="0" fontId="0" fillId="0" borderId="10" xfId="0" applyBorder="1"/>
    <xf numFmtId="39" fontId="2" fillId="0" borderId="6" xfId="0" applyNumberFormat="1" applyFont="1" applyBorder="1"/>
    <xf numFmtId="39" fontId="2" fillId="0" borderId="11" xfId="0" applyNumberFormat="1" applyFont="1" applyBorder="1"/>
    <xf numFmtId="39" fontId="1" fillId="0" borderId="11" xfId="0" applyNumberFormat="1" applyFont="1" applyBorder="1"/>
    <xf numFmtId="0" fontId="0" fillId="0" borderId="12" xfId="0" applyBorder="1"/>
    <xf numFmtId="39" fontId="18" fillId="0" borderId="0" xfId="0" applyNumberFormat="1" applyFont="1"/>
    <xf numFmtId="39" fontId="1" fillId="0" borderId="7" xfId="0" applyNumberFormat="1" applyFont="1" applyBorder="1"/>
    <xf numFmtId="0" fontId="14" fillId="0" borderId="0" xfId="0" applyFont="1" applyAlignment="1">
      <alignment horizontal="right"/>
    </xf>
    <xf numFmtId="39" fontId="0" fillId="0" borderId="0" xfId="0" applyNumberFormat="1"/>
    <xf numFmtId="49" fontId="19" fillId="0" borderId="0" xfId="0" applyNumberFormat="1" applyFont="1"/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21" fillId="0" borderId="0" xfId="0" applyFont="1"/>
    <xf numFmtId="0" fontId="0" fillId="0" borderId="0" xfId="0" applyAlignment="1">
      <alignment horizontal="left"/>
    </xf>
    <xf numFmtId="0" fontId="17" fillId="0" borderId="0" xfId="0" applyFont="1" applyAlignment="1">
      <alignment horizontal="center"/>
    </xf>
    <xf numFmtId="0" fontId="0" fillId="0" borderId="13" xfId="0" applyBorder="1"/>
    <xf numFmtId="0" fontId="21" fillId="0" borderId="13" xfId="0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21" fillId="0" borderId="14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0" xfId="0" applyNumberFormat="1"/>
    <xf numFmtId="0" fontId="17" fillId="0" borderId="13" xfId="0" applyFont="1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17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17" fillId="0" borderId="0" xfId="0" quotePrefix="1" applyFont="1" applyAlignment="1">
      <alignment horizontal="center"/>
    </xf>
    <xf numFmtId="164" fontId="17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17" fillId="0" borderId="13" xfId="0" applyFont="1" applyBorder="1" applyAlignment="1">
      <alignment horizontal="center"/>
    </xf>
    <xf numFmtId="0" fontId="0" fillId="0" borderId="24" xfId="0" applyBorder="1"/>
    <xf numFmtId="0" fontId="22" fillId="0" borderId="13" xfId="0" applyFont="1" applyBorder="1"/>
    <xf numFmtId="0" fontId="0" fillId="0" borderId="19" xfId="0" applyBorder="1"/>
    <xf numFmtId="0" fontId="0" fillId="0" borderId="25" xfId="0" applyBorder="1"/>
    <xf numFmtId="0" fontId="23" fillId="0" borderId="15" xfId="0" applyFont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20" xfId="0" applyFont="1" applyBorder="1"/>
    <xf numFmtId="0" fontId="23" fillId="0" borderId="16" xfId="0" applyFont="1" applyBorder="1" applyAlignment="1">
      <alignment horizontal="center"/>
    </xf>
    <xf numFmtId="0" fontId="23" fillId="0" borderId="20" xfId="0" applyFont="1" applyBorder="1" applyAlignment="1">
      <alignment horizontal="right"/>
    </xf>
    <xf numFmtId="164" fontId="0" fillId="0" borderId="15" xfId="0" applyNumberFormat="1" applyBorder="1"/>
    <xf numFmtId="164" fontId="0" fillId="0" borderId="14" xfId="0" applyNumberFormat="1" applyBorder="1"/>
    <xf numFmtId="0" fontId="0" fillId="0" borderId="13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24" xfId="0" applyNumberFormat="1" applyBorder="1" applyAlignment="1">
      <alignment horizontal="right"/>
    </xf>
    <xf numFmtId="164" fontId="0" fillId="0" borderId="25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164" fontId="0" fillId="0" borderId="21" xfId="0" applyNumberFormat="1" applyBorder="1" applyAlignment="1">
      <alignment horizontal="righ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9" fontId="22" fillId="0" borderId="26" xfId="0" applyNumberFormat="1" applyFont="1" applyBorder="1" applyAlignment="1">
      <alignment horizontal="left"/>
    </xf>
    <xf numFmtId="0" fontId="0" fillId="0" borderId="27" xfId="0" applyBorder="1"/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4" fontId="0" fillId="0" borderId="0" xfId="0" applyNumberFormat="1"/>
    <xf numFmtId="0" fontId="15" fillId="0" borderId="31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3" xfId="0" applyBorder="1"/>
    <xf numFmtId="4" fontId="0" fillId="0" borderId="22" xfId="0" applyNumberFormat="1" applyBorder="1"/>
    <xf numFmtId="0" fontId="0" fillId="0" borderId="34" xfId="0" applyBorder="1"/>
    <xf numFmtId="0" fontId="15" fillId="0" borderId="35" xfId="0" applyFont="1" applyBorder="1"/>
    <xf numFmtId="0" fontId="0" fillId="0" borderId="37" xfId="0" applyBorder="1"/>
    <xf numFmtId="0" fontId="15" fillId="0" borderId="30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0" fillId="0" borderId="38" xfId="0" applyBorder="1"/>
    <xf numFmtId="4" fontId="0" fillId="0" borderId="24" xfId="0" applyNumberFormat="1" applyBorder="1"/>
    <xf numFmtId="0" fontId="0" fillId="0" borderId="39" xfId="0" applyBorder="1"/>
    <xf numFmtId="4" fontId="15" fillId="0" borderId="36" xfId="0" applyNumberFormat="1" applyFont="1" applyBorder="1"/>
    <xf numFmtId="0" fontId="15" fillId="0" borderId="38" xfId="0" applyFont="1" applyBorder="1"/>
    <xf numFmtId="4" fontId="15" fillId="0" borderId="24" xfId="0" applyNumberFormat="1" applyFont="1" applyBorder="1"/>
    <xf numFmtId="0" fontId="15" fillId="0" borderId="40" xfId="0" applyFont="1" applyBorder="1"/>
    <xf numFmtId="4" fontId="15" fillId="0" borderId="41" xfId="0" applyNumberFormat="1" applyFont="1" applyBorder="1"/>
    <xf numFmtId="39" fontId="20" fillId="0" borderId="0" xfId="0" applyNumberFormat="1" applyFont="1"/>
    <xf numFmtId="39" fontId="0" fillId="3" borderId="0" xfId="0" applyNumberFormat="1" applyFill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0" fillId="0" borderId="17" xfId="0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7" xfId="0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17" fillId="0" borderId="14" xfId="0" applyFont="1" applyBorder="1" applyAlignment="1">
      <alignment horizontal="left"/>
    </xf>
    <xf numFmtId="9" fontId="22" fillId="0" borderId="3" xfId="0" applyNumberFormat="1" applyFont="1" applyBorder="1" applyAlignment="1">
      <alignment horizontal="left"/>
    </xf>
    <xf numFmtId="4" fontId="0" fillId="0" borderId="36" xfId="0" applyNumberFormat="1" applyBorder="1"/>
    <xf numFmtId="39" fontId="1" fillId="0" borderId="0" xfId="0" applyNumberFormat="1" applyFont="1"/>
    <xf numFmtId="0" fontId="5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8" fillId="0" borderId="0" xfId="0" applyNumberFormat="1" applyFont="1"/>
    <xf numFmtId="0" fontId="15" fillId="0" borderId="0" xfId="0" applyFont="1"/>
    <xf numFmtId="0" fontId="5" fillId="0" borderId="0" xfId="0" applyFont="1"/>
    <xf numFmtId="0" fontId="4" fillId="0" borderId="0" xfId="0" applyFont="1"/>
    <xf numFmtId="0" fontId="1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1" xr:uid="{00000000-0005-0000-0000-000000000000}"/>
    <cellStyle name="Comma 2 2" xfId="2" xr:uid="{00000000-0005-0000-0000-000001000000}"/>
    <cellStyle name="Currency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zoomScaleNormal="100" workbookViewId="0">
      <selection activeCell="B9" sqref="B9"/>
    </sheetView>
  </sheetViews>
  <sheetFormatPr defaultRowHeight="14.5" x14ac:dyDescent="0.35"/>
  <cols>
    <col min="1" max="1" width="35.453125" customWidth="1"/>
    <col min="2" max="2" width="14.81640625" bestFit="1" customWidth="1"/>
    <col min="3" max="4" width="14.453125" bestFit="1" customWidth="1"/>
    <col min="5" max="5" width="15.54296875" bestFit="1" customWidth="1"/>
    <col min="6" max="6" width="16.81640625" bestFit="1" customWidth="1"/>
    <col min="7" max="7" width="13.7265625" bestFit="1" customWidth="1"/>
    <col min="8" max="8" width="22" bestFit="1" customWidth="1"/>
    <col min="10" max="10" width="11.7265625" bestFit="1" customWidth="1"/>
  </cols>
  <sheetData>
    <row r="1" spans="1:8" ht="18.5" x14ac:dyDescent="0.45">
      <c r="A1" s="125" t="s">
        <v>0</v>
      </c>
    </row>
    <row r="3" spans="1:8" ht="19" thickBot="1" x14ac:dyDescent="0.5">
      <c r="A3" s="124" t="s">
        <v>1</v>
      </c>
    </row>
    <row r="4" spans="1:8" ht="15" thickTop="1" x14ac:dyDescent="0.35">
      <c r="A4" s="123" t="s">
        <v>2</v>
      </c>
      <c r="B4" s="116" t="s">
        <v>3</v>
      </c>
      <c r="C4" s="116" t="s">
        <v>4</v>
      </c>
      <c r="D4" s="116" t="s">
        <v>5</v>
      </c>
      <c r="E4" s="116" t="s">
        <v>6</v>
      </c>
      <c r="F4" s="116" t="s">
        <v>7</v>
      </c>
      <c r="G4" s="116" t="s">
        <v>8</v>
      </c>
      <c r="H4" s="117" t="s">
        <v>9</v>
      </c>
    </row>
    <row r="5" spans="1:8" x14ac:dyDescent="0.35">
      <c r="A5" s="118" t="s">
        <v>10</v>
      </c>
      <c r="B5" s="119" t="e">
        <f>#REF!</f>
        <v>#REF!</v>
      </c>
      <c r="C5" s="119" t="e">
        <f>#REF!</f>
        <v>#REF!</v>
      </c>
      <c r="D5" s="119" t="e">
        <f>#REF!</f>
        <v>#REF!</v>
      </c>
      <c r="E5" s="119" t="e">
        <f>#REF!</f>
        <v>#REF!</v>
      </c>
      <c r="F5" s="119" t="e">
        <f>#REF!</f>
        <v>#REF!</v>
      </c>
      <c r="G5" s="119"/>
      <c r="H5" s="120" t="s">
        <v>11</v>
      </c>
    </row>
    <row r="6" spans="1:8" x14ac:dyDescent="0.35">
      <c r="A6" s="118" t="s">
        <v>12</v>
      </c>
      <c r="B6" s="119" t="e">
        <f>+#REF!</f>
        <v>#REF!</v>
      </c>
      <c r="C6" s="119" t="e">
        <f>+#REF!</f>
        <v>#REF!</v>
      </c>
      <c r="D6" s="119" t="e">
        <f>+#REF!</f>
        <v>#REF!</v>
      </c>
      <c r="E6" s="119" t="e">
        <f>+#REF!</f>
        <v>#REF!</v>
      </c>
      <c r="F6" s="119" t="e">
        <f>+#REF!</f>
        <v>#REF!</v>
      </c>
      <c r="G6" s="119"/>
      <c r="H6" s="120" t="s">
        <v>13</v>
      </c>
    </row>
    <row r="7" spans="1:8" x14ac:dyDescent="0.35">
      <c r="A7" s="118" t="s">
        <v>14</v>
      </c>
      <c r="B7" s="119" t="e">
        <f>SUM(#REF!)</f>
        <v>#REF!</v>
      </c>
      <c r="C7" s="119" t="e">
        <f>SUM(#REF!)</f>
        <v>#REF!</v>
      </c>
      <c r="D7" s="119" t="e">
        <f>SUM(#REF!)</f>
        <v>#REF!</v>
      </c>
      <c r="E7" s="119" t="e">
        <f>SUM(#REF!)</f>
        <v>#REF!</v>
      </c>
      <c r="F7" s="119" t="e">
        <f>SUM(#REF!)</f>
        <v>#REF!</v>
      </c>
      <c r="G7" s="119"/>
      <c r="H7" s="120" t="s">
        <v>13</v>
      </c>
    </row>
    <row r="8" spans="1:8" x14ac:dyDescent="0.35">
      <c r="A8" s="126" t="s">
        <v>15</v>
      </c>
      <c r="B8" s="127" t="e">
        <f>#REF!</f>
        <v>#REF!</v>
      </c>
      <c r="C8" s="127" t="e">
        <f>#REF!</f>
        <v>#REF!</v>
      </c>
      <c r="D8" s="127" t="e">
        <f>#REF!</f>
        <v>#REF!</v>
      </c>
      <c r="E8" s="127" t="e">
        <f>#REF!</f>
        <v>#REF!</v>
      </c>
      <c r="F8" s="127" t="e">
        <f>#REF!+#REF!</f>
        <v>#REF!</v>
      </c>
      <c r="G8" s="119"/>
      <c r="H8" s="120"/>
    </row>
    <row r="9" spans="1:8" ht="15" thickBot="1" x14ac:dyDescent="0.4">
      <c r="A9" s="118" t="s">
        <v>16</v>
      </c>
      <c r="B9" s="127" t="e">
        <f>+#REF!+#REF!</f>
        <v>#REF!</v>
      </c>
      <c r="C9" s="127" t="e">
        <f>+#REF!+#REF!</f>
        <v>#REF!</v>
      </c>
      <c r="D9" s="127" t="e">
        <f>+#REF!+#REF!</f>
        <v>#REF!</v>
      </c>
      <c r="E9" s="127" t="e">
        <f>+#REF!+#REF!</f>
        <v>#REF!</v>
      </c>
      <c r="F9" s="127" t="e">
        <f>+#REF!</f>
        <v>#REF!</v>
      </c>
      <c r="G9" s="119"/>
      <c r="H9" s="120" t="s">
        <v>17</v>
      </c>
    </row>
    <row r="10" spans="1:8" x14ac:dyDescent="0.35">
      <c r="A10" s="132" t="s">
        <v>18</v>
      </c>
      <c r="B10" s="133" t="e">
        <f>SUM(B5:B9)</f>
        <v>#REF!</v>
      </c>
      <c r="C10" s="133" t="e">
        <f>SUM(C5:C9)</f>
        <v>#REF!</v>
      </c>
      <c r="D10" s="133" t="e">
        <f>SUM(D5:D9)</f>
        <v>#REF!</v>
      </c>
      <c r="E10" s="133" t="e">
        <f>SUM(E5:E9)</f>
        <v>#REF!</v>
      </c>
      <c r="F10" s="133" t="e">
        <f>SUM(F5:F9)</f>
        <v>#REF!</v>
      </c>
      <c r="G10" s="119" t="e">
        <f>SUM(B10:F10)</f>
        <v>#REF!</v>
      </c>
      <c r="H10" s="120"/>
    </row>
    <row r="11" spans="1:8" x14ac:dyDescent="0.35">
      <c r="A11" s="118"/>
      <c r="B11" s="119"/>
      <c r="C11" s="119"/>
      <c r="D11" s="119"/>
      <c r="E11" s="119"/>
      <c r="F11" s="119"/>
      <c r="G11" s="119"/>
      <c r="H11" s="120"/>
    </row>
    <row r="12" spans="1:8" x14ac:dyDescent="0.35">
      <c r="A12" s="118"/>
      <c r="B12" s="119"/>
      <c r="C12" s="119"/>
      <c r="D12" s="119"/>
      <c r="E12" s="119"/>
      <c r="F12" s="119"/>
      <c r="G12" s="119"/>
      <c r="H12" s="120"/>
    </row>
    <row r="13" spans="1:8" x14ac:dyDescent="0.35">
      <c r="A13" s="118" t="s">
        <v>19</v>
      </c>
      <c r="B13" s="119" t="e">
        <f>+#REF!</f>
        <v>#REF!</v>
      </c>
      <c r="C13" s="119" t="e">
        <f>+#REF!</f>
        <v>#REF!</v>
      </c>
      <c r="D13" s="119" t="e">
        <f>+#REF!</f>
        <v>#REF!</v>
      </c>
      <c r="E13" s="119" t="e">
        <f>+#REF!</f>
        <v>#REF!</v>
      </c>
      <c r="F13" s="119" t="e">
        <f>+#REF!</f>
        <v>#REF!</v>
      </c>
      <c r="G13" s="119"/>
      <c r="H13" s="120"/>
    </row>
    <row r="14" spans="1:8" x14ac:dyDescent="0.35">
      <c r="A14" s="118" t="s">
        <v>20</v>
      </c>
      <c r="B14" s="119" t="e">
        <f>+#REF!</f>
        <v>#REF!</v>
      </c>
      <c r="C14" s="119" t="e">
        <f>+#REF!</f>
        <v>#REF!</v>
      </c>
      <c r="D14" s="119" t="e">
        <f>+#REF!</f>
        <v>#REF!</v>
      </c>
      <c r="E14" s="119" t="e">
        <f>+#REF!</f>
        <v>#REF!</v>
      </c>
      <c r="F14" s="119" t="e">
        <f>+#REF!</f>
        <v>#REF!</v>
      </c>
      <c r="G14" s="119"/>
      <c r="H14" s="120" t="s">
        <v>21</v>
      </c>
    </row>
    <row r="15" spans="1:8" x14ac:dyDescent="0.35">
      <c r="A15" s="118" t="s">
        <v>22</v>
      </c>
      <c r="B15" s="119">
        <v>40000</v>
      </c>
      <c r="C15" s="119">
        <v>40000</v>
      </c>
      <c r="D15" s="119">
        <v>40000</v>
      </c>
      <c r="E15" s="119">
        <v>40000</v>
      </c>
      <c r="F15" s="119">
        <v>40000</v>
      </c>
      <c r="G15" s="119"/>
      <c r="H15" s="120" t="s">
        <v>23</v>
      </c>
    </row>
    <row r="16" spans="1:8" x14ac:dyDescent="0.35">
      <c r="A16" s="118" t="s">
        <v>24</v>
      </c>
      <c r="B16" s="119" t="e">
        <f>#REF!</f>
        <v>#REF!</v>
      </c>
      <c r="C16" s="119" t="e">
        <f>#REF!</f>
        <v>#REF!</v>
      </c>
      <c r="D16" s="119" t="e">
        <f>#REF!</f>
        <v>#REF!</v>
      </c>
      <c r="E16" s="119" t="e">
        <f>#REF!</f>
        <v>#REF!</v>
      </c>
      <c r="F16" s="119" t="e">
        <f>#REF!</f>
        <v>#REF!</v>
      </c>
      <c r="G16" s="119"/>
      <c r="H16" s="120"/>
    </row>
    <row r="17" spans="1:10" ht="15" thickBot="1" x14ac:dyDescent="0.4">
      <c r="A17" s="118" t="s">
        <v>25</v>
      </c>
      <c r="B17" s="119" t="e">
        <f>+#REF!</f>
        <v>#REF!</v>
      </c>
      <c r="C17" s="119" t="e">
        <f>+#REF!</f>
        <v>#REF!</v>
      </c>
      <c r="D17" s="119" t="e">
        <f>+#REF!</f>
        <v>#REF!</v>
      </c>
      <c r="E17" s="119" t="e">
        <f>+#REF!</f>
        <v>#REF!</v>
      </c>
      <c r="F17" s="119" t="e">
        <f>+#REF!</f>
        <v>#REF!</v>
      </c>
      <c r="G17" s="119"/>
      <c r="H17" s="120"/>
      <c r="J17" s="115"/>
    </row>
    <row r="18" spans="1:10" x14ac:dyDescent="0.35">
      <c r="A18" s="132" t="s">
        <v>26</v>
      </c>
      <c r="B18" s="133" t="e">
        <f>SUM(B14:B17)</f>
        <v>#REF!</v>
      </c>
      <c r="C18" s="133" t="e">
        <f>SUM(C14:C17)</f>
        <v>#REF!</v>
      </c>
      <c r="D18" s="133" t="e">
        <f>SUM(D14:D17)</f>
        <v>#REF!</v>
      </c>
      <c r="E18" s="133" t="e">
        <f>SUM(E14:E17)</f>
        <v>#REF!</v>
      </c>
      <c r="F18" s="133" t="e">
        <f>SUM(F14:F17)</f>
        <v>#REF!</v>
      </c>
      <c r="G18" s="127" t="e">
        <f>SUM(B18:F18)</f>
        <v>#REF!</v>
      </c>
      <c r="H18" s="128"/>
    </row>
    <row r="19" spans="1:10" x14ac:dyDescent="0.35">
      <c r="A19" s="130"/>
      <c r="B19" s="127"/>
      <c r="C19" s="127"/>
      <c r="D19" s="127"/>
      <c r="E19" s="127"/>
      <c r="F19" s="127"/>
      <c r="G19" s="127"/>
      <c r="H19" s="128"/>
    </row>
    <row r="20" spans="1:10" x14ac:dyDescent="0.35">
      <c r="A20" s="130" t="s">
        <v>27</v>
      </c>
      <c r="B20" s="131" t="e">
        <f>B10-B18</f>
        <v>#REF!</v>
      </c>
      <c r="C20" s="131" t="e">
        <f>C10-C18</f>
        <v>#REF!</v>
      </c>
      <c r="D20" s="131" t="e">
        <f>D10-D18</f>
        <v>#REF!</v>
      </c>
      <c r="E20" s="131" t="e">
        <f>E10-E18</f>
        <v>#REF!</v>
      </c>
      <c r="F20" s="131" t="e">
        <f>F10-F18</f>
        <v>#REF!</v>
      </c>
      <c r="G20" s="127" t="e">
        <f>SUM(B20:F20)</f>
        <v>#REF!</v>
      </c>
      <c r="H20" s="128"/>
    </row>
    <row r="21" spans="1:10" x14ac:dyDescent="0.35">
      <c r="A21" s="126"/>
      <c r="B21" s="127"/>
      <c r="C21" s="127"/>
      <c r="D21" s="127"/>
      <c r="E21" s="127"/>
      <c r="F21" s="127"/>
      <c r="G21" s="127"/>
      <c r="H21" s="128"/>
    </row>
    <row r="22" spans="1:10" x14ac:dyDescent="0.35">
      <c r="A22" s="126" t="s">
        <v>28</v>
      </c>
      <c r="B22" s="127" t="e">
        <f>+B20-B24</f>
        <v>#REF!</v>
      </c>
      <c r="C22" s="127" t="e">
        <f t="shared" ref="C22:F22" si="0">+C20-C24</f>
        <v>#REF!</v>
      </c>
      <c r="D22" s="127" t="e">
        <f t="shared" si="0"/>
        <v>#REF!</v>
      </c>
      <c r="E22" s="127" t="e">
        <f t="shared" si="0"/>
        <v>#REF!</v>
      </c>
      <c r="F22" s="127" t="e">
        <f t="shared" si="0"/>
        <v>#REF!</v>
      </c>
      <c r="G22" s="127" t="e">
        <f>SUM(B22:F22)</f>
        <v>#REF!</v>
      </c>
      <c r="H22" s="128"/>
      <c r="J22" s="115"/>
    </row>
    <row r="23" spans="1:10" x14ac:dyDescent="0.35">
      <c r="A23" s="126"/>
      <c r="B23" s="127"/>
      <c r="C23" s="127"/>
      <c r="D23" s="127"/>
      <c r="E23" s="127"/>
      <c r="F23" s="127"/>
      <c r="G23" s="127"/>
      <c r="H23" s="128"/>
    </row>
    <row r="24" spans="1:10" ht="15" thickBot="1" x14ac:dyDescent="0.4">
      <c r="A24" s="121" t="s">
        <v>29</v>
      </c>
      <c r="B24" s="129" t="e">
        <f>+#REF!</f>
        <v>#REF!</v>
      </c>
      <c r="C24" s="129" t="e">
        <f>+#REF!</f>
        <v>#REF!</v>
      </c>
      <c r="D24" s="129" t="e">
        <f>+#REF!</f>
        <v>#REF!</v>
      </c>
      <c r="E24" s="129" t="e">
        <f>+#REF!</f>
        <v>#REF!</v>
      </c>
      <c r="F24" s="129" t="e">
        <f>+#REF!</f>
        <v>#REF!</v>
      </c>
      <c r="G24" s="149" t="e">
        <f>SUM(B24:F24)</f>
        <v>#REF!</v>
      </c>
      <c r="H24" s="122"/>
    </row>
    <row r="25" spans="1:10" ht="15" thickTop="1" x14ac:dyDescent="0.35"/>
    <row r="28" spans="1:10" ht="19" thickBot="1" x14ac:dyDescent="0.5">
      <c r="A28" s="124" t="s">
        <v>30</v>
      </c>
    </row>
    <row r="29" spans="1:10" ht="15" thickTop="1" x14ac:dyDescent="0.35">
      <c r="A29" s="123" t="s">
        <v>2</v>
      </c>
      <c r="B29" s="116" t="s">
        <v>3</v>
      </c>
      <c r="C29" s="116" t="s">
        <v>4</v>
      </c>
      <c r="D29" s="116" t="s">
        <v>5</v>
      </c>
      <c r="E29" s="116" t="s">
        <v>6</v>
      </c>
      <c r="F29" s="116" t="s">
        <v>7</v>
      </c>
      <c r="G29" s="116" t="s">
        <v>8</v>
      </c>
      <c r="H29" s="117" t="s">
        <v>9</v>
      </c>
    </row>
    <row r="30" spans="1:10" x14ac:dyDescent="0.35">
      <c r="A30" s="118" t="s">
        <v>10</v>
      </c>
      <c r="B30" s="119" t="e">
        <f>B5*2</f>
        <v>#REF!</v>
      </c>
      <c r="C30" s="119" t="e">
        <f>C5*2</f>
        <v>#REF!</v>
      </c>
      <c r="D30" s="119" t="e">
        <f>D5*2</f>
        <v>#REF!</v>
      </c>
      <c r="E30" s="119" t="e">
        <f>E5*2</f>
        <v>#REF!</v>
      </c>
      <c r="F30" s="119" t="e">
        <f>F5*2</f>
        <v>#REF!</v>
      </c>
      <c r="G30" s="119"/>
      <c r="H30" s="120" t="s">
        <v>31</v>
      </c>
    </row>
    <row r="31" spans="1:10" x14ac:dyDescent="0.35">
      <c r="A31" s="118" t="s">
        <v>12</v>
      </c>
      <c r="B31" s="119" t="e">
        <f>B6</f>
        <v>#REF!</v>
      </c>
      <c r="C31" s="119" t="e">
        <f>B31</f>
        <v>#REF!</v>
      </c>
      <c r="D31" s="119" t="e">
        <f t="shared" ref="D31:F31" si="1">C31</f>
        <v>#REF!</v>
      </c>
      <c r="E31" s="119" t="e">
        <f t="shared" si="1"/>
        <v>#REF!</v>
      </c>
      <c r="F31" s="119" t="e">
        <f t="shared" si="1"/>
        <v>#REF!</v>
      </c>
      <c r="G31" s="119"/>
      <c r="H31" s="120" t="s">
        <v>13</v>
      </c>
    </row>
    <row r="32" spans="1:10" x14ac:dyDescent="0.35">
      <c r="A32" s="118" t="s">
        <v>14</v>
      </c>
      <c r="B32" s="119">
        <v>285000</v>
      </c>
      <c r="C32" s="119">
        <v>285000</v>
      </c>
      <c r="D32" s="119">
        <v>723519</v>
      </c>
      <c r="E32" s="119">
        <v>285000</v>
      </c>
      <c r="F32" s="119">
        <v>285000</v>
      </c>
      <c r="G32" s="119"/>
      <c r="H32" s="120" t="s">
        <v>13</v>
      </c>
    </row>
    <row r="33" spans="1:8" x14ac:dyDescent="0.35">
      <c r="A33" s="118" t="s">
        <v>15</v>
      </c>
      <c r="B33" s="119" t="e">
        <f>B8*1.5</f>
        <v>#REF!</v>
      </c>
      <c r="C33" s="119" t="e">
        <f>C8*1.5</f>
        <v>#REF!</v>
      </c>
      <c r="D33" s="119" t="e">
        <f>D8*1.5</f>
        <v>#REF!</v>
      </c>
      <c r="E33" s="119" t="e">
        <f>E8*1.5</f>
        <v>#REF!</v>
      </c>
      <c r="F33" s="119" t="e">
        <f>F8*1.5</f>
        <v>#REF!</v>
      </c>
      <c r="G33" s="119"/>
      <c r="H33" s="120"/>
    </row>
    <row r="34" spans="1:8" ht="15" thickBot="1" x14ac:dyDescent="0.4">
      <c r="A34" s="118" t="s">
        <v>32</v>
      </c>
      <c r="B34" s="127">
        <f>24800*1</f>
        <v>24800</v>
      </c>
      <c r="C34" s="127">
        <f t="shared" ref="C34:F34" si="2">24800*1</f>
        <v>24800</v>
      </c>
      <c r="D34" s="127">
        <f t="shared" si="2"/>
        <v>24800</v>
      </c>
      <c r="E34" s="127">
        <f t="shared" si="2"/>
        <v>24800</v>
      </c>
      <c r="F34" s="127">
        <f t="shared" si="2"/>
        <v>24800</v>
      </c>
      <c r="G34" s="119"/>
      <c r="H34" s="120" t="s">
        <v>33</v>
      </c>
    </row>
    <row r="35" spans="1:8" x14ac:dyDescent="0.35">
      <c r="A35" s="132" t="s">
        <v>18</v>
      </c>
      <c r="B35" s="133" t="e">
        <f>SUM(B30:B34)</f>
        <v>#REF!</v>
      </c>
      <c r="C35" s="133" t="e">
        <f t="shared" ref="C35:F35" si="3">SUM(C30:C34)</f>
        <v>#REF!</v>
      </c>
      <c r="D35" s="133" t="e">
        <f t="shared" si="3"/>
        <v>#REF!</v>
      </c>
      <c r="E35" s="133" t="e">
        <f t="shared" si="3"/>
        <v>#REF!</v>
      </c>
      <c r="F35" s="133" t="e">
        <f t="shared" si="3"/>
        <v>#REF!</v>
      </c>
      <c r="G35" s="119"/>
      <c r="H35" s="120"/>
    </row>
    <row r="36" spans="1:8" x14ac:dyDescent="0.35">
      <c r="A36" s="118"/>
      <c r="B36" s="119"/>
      <c r="C36" s="119"/>
      <c r="D36" s="119"/>
      <c r="E36" s="119"/>
      <c r="F36" s="119"/>
      <c r="G36" s="119"/>
      <c r="H36" s="120"/>
    </row>
    <row r="37" spans="1:8" x14ac:dyDescent="0.35">
      <c r="A37" s="118" t="s">
        <v>34</v>
      </c>
      <c r="B37" s="119">
        <v>0</v>
      </c>
      <c r="C37" s="119">
        <v>0</v>
      </c>
      <c r="D37" s="119">
        <v>0</v>
      </c>
      <c r="E37" s="119">
        <v>0</v>
      </c>
      <c r="F37" s="119">
        <v>0</v>
      </c>
      <c r="G37" s="119"/>
      <c r="H37" s="120" t="s">
        <v>21</v>
      </c>
    </row>
    <row r="38" spans="1:8" x14ac:dyDescent="0.35">
      <c r="A38" s="118" t="s">
        <v>22</v>
      </c>
      <c r="B38" s="119">
        <v>20000</v>
      </c>
      <c r="C38" s="119">
        <v>20000</v>
      </c>
      <c r="D38" s="119">
        <v>20000</v>
      </c>
      <c r="E38" s="119">
        <v>20000</v>
      </c>
      <c r="F38" s="119">
        <v>20000</v>
      </c>
      <c r="G38" s="119"/>
      <c r="H38" s="120" t="s">
        <v>35</v>
      </c>
    </row>
    <row r="39" spans="1:8" x14ac:dyDescent="0.35">
      <c r="A39" s="118" t="s">
        <v>24</v>
      </c>
      <c r="B39" s="119" t="e">
        <f>B16*1.5</f>
        <v>#REF!</v>
      </c>
      <c r="C39" s="119" t="e">
        <f>C16*1.5</f>
        <v>#REF!</v>
      </c>
      <c r="D39" s="119" t="e">
        <f>D16*1.5</f>
        <v>#REF!</v>
      </c>
      <c r="E39" s="119" t="e">
        <f>E16*1.5</f>
        <v>#REF!</v>
      </c>
      <c r="F39" s="119" t="e">
        <f>F16*1.5</f>
        <v>#REF!</v>
      </c>
      <c r="G39" s="119"/>
      <c r="H39" s="120"/>
    </row>
    <row r="40" spans="1:8" ht="15" thickBot="1" x14ac:dyDescent="0.4">
      <c r="A40" s="118" t="s">
        <v>36</v>
      </c>
      <c r="B40" s="119">
        <v>0</v>
      </c>
      <c r="C40" s="119">
        <v>0</v>
      </c>
      <c r="D40" s="119">
        <v>0</v>
      </c>
      <c r="E40" s="119">
        <v>0</v>
      </c>
      <c r="F40" s="119">
        <v>0</v>
      </c>
      <c r="G40" s="119"/>
      <c r="H40" s="120"/>
    </row>
    <row r="41" spans="1:8" x14ac:dyDescent="0.35">
      <c r="A41" s="132" t="s">
        <v>26</v>
      </c>
      <c r="B41" s="133" t="e">
        <f>SUM(B37:B40)</f>
        <v>#REF!</v>
      </c>
      <c r="C41" s="133" t="e">
        <f t="shared" ref="C41" si="4">SUM(C37:C40)</f>
        <v>#REF!</v>
      </c>
      <c r="D41" s="133" t="e">
        <f t="shared" ref="D41" si="5">SUM(D37:D40)</f>
        <v>#REF!</v>
      </c>
      <c r="E41" s="133" t="e">
        <f t="shared" ref="E41" si="6">SUM(E37:E40)</f>
        <v>#REF!</v>
      </c>
      <c r="F41" s="133" t="e">
        <f t="shared" ref="F41" si="7">SUM(F37:F40)</f>
        <v>#REF!</v>
      </c>
      <c r="G41" s="127"/>
      <c r="H41" s="128"/>
    </row>
    <row r="42" spans="1:8" x14ac:dyDescent="0.35">
      <c r="A42" s="126"/>
      <c r="B42" s="127"/>
      <c r="C42" s="127"/>
      <c r="D42" s="127"/>
      <c r="E42" s="127"/>
      <c r="F42" s="127"/>
      <c r="G42" s="127"/>
      <c r="H42" s="128"/>
    </row>
    <row r="43" spans="1:8" x14ac:dyDescent="0.35">
      <c r="A43" s="130" t="s">
        <v>27</v>
      </c>
      <c r="B43" s="131" t="e">
        <f>B35-B41</f>
        <v>#REF!</v>
      </c>
      <c r="C43" s="131" t="e">
        <f t="shared" ref="C43:F43" si="8">C35-C41</f>
        <v>#REF!</v>
      </c>
      <c r="D43" s="131" t="e">
        <f t="shared" si="8"/>
        <v>#REF!</v>
      </c>
      <c r="E43" s="131" t="e">
        <f t="shared" si="8"/>
        <v>#REF!</v>
      </c>
      <c r="F43" s="131" t="e">
        <f t="shared" si="8"/>
        <v>#REF!</v>
      </c>
      <c r="G43" s="127"/>
      <c r="H43" s="128"/>
    </row>
    <row r="44" spans="1:8" x14ac:dyDescent="0.35">
      <c r="A44" s="126"/>
      <c r="B44" s="127"/>
      <c r="C44" s="127"/>
      <c r="D44" s="127"/>
      <c r="E44" s="127"/>
      <c r="F44" s="127"/>
      <c r="G44" s="127"/>
      <c r="H44" s="128"/>
    </row>
    <row r="45" spans="1:8" x14ac:dyDescent="0.35">
      <c r="A45" s="130" t="s">
        <v>37</v>
      </c>
      <c r="B45" s="131" t="e">
        <f>B43-B20</f>
        <v>#REF!</v>
      </c>
      <c r="C45" s="131" t="e">
        <f>C43-C20</f>
        <v>#REF!</v>
      </c>
      <c r="D45" s="131" t="e">
        <f>D43-D20</f>
        <v>#REF!</v>
      </c>
      <c r="E45" s="131" t="e">
        <f>E43-E20</f>
        <v>#REF!</v>
      </c>
      <c r="F45" s="131" t="e">
        <f>F43-F20</f>
        <v>#REF!</v>
      </c>
      <c r="G45" s="127"/>
      <c r="H45" s="128"/>
    </row>
    <row r="46" spans="1:8" x14ac:dyDescent="0.35">
      <c r="A46" s="130"/>
      <c r="B46" s="131"/>
      <c r="C46" s="131"/>
      <c r="D46" s="131"/>
      <c r="E46" s="131"/>
      <c r="F46" s="131"/>
      <c r="G46" s="127"/>
      <c r="H46" s="128"/>
    </row>
    <row r="47" spans="1:8" ht="15" thickBot="1" x14ac:dyDescent="0.4">
      <c r="A47" s="121" t="s">
        <v>38</v>
      </c>
      <c r="B47" s="129" t="e">
        <f>B24-B45</f>
        <v>#REF!</v>
      </c>
      <c r="C47" s="129" t="e">
        <f>C24-C45</f>
        <v>#REF!</v>
      </c>
      <c r="D47" s="129" t="e">
        <f>D24-D45</f>
        <v>#REF!</v>
      </c>
      <c r="E47" s="129" t="e">
        <f>E24-E45</f>
        <v>#REF!</v>
      </c>
      <c r="F47" s="129" t="e">
        <f>F24-F45</f>
        <v>#REF!</v>
      </c>
      <c r="G47" s="129" t="e">
        <f>SUM(B47:F47)</f>
        <v>#REF!</v>
      </c>
      <c r="H47" s="122"/>
    </row>
    <row r="48" spans="1:8" ht="15" thickTop="1" x14ac:dyDescent="0.35">
      <c r="B48" s="115"/>
      <c r="C48" s="115"/>
      <c r="D48" s="115"/>
      <c r="E48" s="115"/>
      <c r="F48" s="115"/>
      <c r="G48" s="115"/>
    </row>
    <row r="49" spans="1:8" x14ac:dyDescent="0.35">
      <c r="B49" s="115"/>
      <c r="C49" s="115"/>
      <c r="D49" s="115"/>
      <c r="E49" s="115"/>
      <c r="F49" s="115"/>
      <c r="G49" s="115"/>
    </row>
    <row r="50" spans="1:8" x14ac:dyDescent="0.35">
      <c r="B50" s="115"/>
      <c r="C50" s="115"/>
      <c r="D50" s="115"/>
      <c r="E50" s="115"/>
      <c r="F50" s="115"/>
      <c r="G50" s="115"/>
    </row>
    <row r="51" spans="1:8" ht="19" thickBot="1" x14ac:dyDescent="0.5">
      <c r="A51" s="124" t="s">
        <v>39</v>
      </c>
    </row>
    <row r="52" spans="1:8" ht="15" thickTop="1" x14ac:dyDescent="0.35">
      <c r="A52" s="123" t="s">
        <v>2</v>
      </c>
      <c r="B52" s="116" t="s">
        <v>3</v>
      </c>
      <c r="C52" s="116" t="s">
        <v>4</v>
      </c>
      <c r="D52" s="116" t="s">
        <v>5</v>
      </c>
      <c r="E52" s="116" t="s">
        <v>6</v>
      </c>
      <c r="F52" s="116" t="s">
        <v>7</v>
      </c>
      <c r="G52" s="116" t="s">
        <v>8</v>
      </c>
      <c r="H52" s="117" t="s">
        <v>9</v>
      </c>
    </row>
    <row r="53" spans="1:8" x14ac:dyDescent="0.35">
      <c r="A53" s="118" t="s">
        <v>10</v>
      </c>
      <c r="B53" s="119" t="e">
        <f>B5/2</f>
        <v>#REF!</v>
      </c>
      <c r="C53" s="119" t="e">
        <f>C5/2</f>
        <v>#REF!</v>
      </c>
      <c r="D53" s="119" t="e">
        <f>D5/2</f>
        <v>#REF!</v>
      </c>
      <c r="E53" s="119" t="e">
        <f>E5/2</f>
        <v>#REF!</v>
      </c>
      <c r="F53" s="119" t="e">
        <f>F5/2</f>
        <v>#REF!</v>
      </c>
      <c r="G53" s="119"/>
      <c r="H53" s="120" t="s">
        <v>40</v>
      </c>
    </row>
    <row r="54" spans="1:8" x14ac:dyDescent="0.35">
      <c r="A54" s="118" t="s">
        <v>12</v>
      </c>
      <c r="B54" s="119" t="e">
        <f>B6</f>
        <v>#REF!</v>
      </c>
      <c r="C54" s="119" t="e">
        <f>C6</f>
        <v>#REF!</v>
      </c>
      <c r="D54" s="119" t="e">
        <f>D6</f>
        <v>#REF!</v>
      </c>
      <c r="E54" s="119" t="e">
        <f>E6</f>
        <v>#REF!</v>
      </c>
      <c r="F54" s="119" t="e">
        <f>F6</f>
        <v>#REF!</v>
      </c>
      <c r="G54" s="119"/>
      <c r="H54" s="120" t="s">
        <v>13</v>
      </c>
    </row>
    <row r="55" spans="1:8" x14ac:dyDescent="0.35">
      <c r="A55" s="118" t="s">
        <v>14</v>
      </c>
      <c r="B55" s="119">
        <v>285000</v>
      </c>
      <c r="C55" s="119">
        <v>285000</v>
      </c>
      <c r="D55" s="119">
        <v>723519</v>
      </c>
      <c r="E55" s="119">
        <v>285000</v>
      </c>
      <c r="F55" s="119">
        <v>285000</v>
      </c>
      <c r="G55" s="119"/>
      <c r="H55" s="120" t="s">
        <v>13</v>
      </c>
    </row>
    <row r="56" spans="1:8" x14ac:dyDescent="0.35">
      <c r="A56" s="118" t="s">
        <v>15</v>
      </c>
      <c r="B56" s="119" t="e">
        <f>B8/2</f>
        <v>#REF!</v>
      </c>
      <c r="C56" s="119" t="e">
        <f>C8/2</f>
        <v>#REF!</v>
      </c>
      <c r="D56" s="119" t="e">
        <f>D8/2</f>
        <v>#REF!</v>
      </c>
      <c r="E56" s="119" t="e">
        <f>E8/2</f>
        <v>#REF!</v>
      </c>
      <c r="F56" s="119" t="e">
        <f>F8/2</f>
        <v>#REF!</v>
      </c>
      <c r="G56" s="119"/>
      <c r="H56" s="120"/>
    </row>
    <row r="57" spans="1:8" ht="15" thickBot="1" x14ac:dyDescent="0.4">
      <c r="A57" s="118" t="s">
        <v>32</v>
      </c>
      <c r="B57" s="127">
        <f>24800*0.6</f>
        <v>14880</v>
      </c>
      <c r="C57" s="127">
        <f t="shared" ref="C57:F57" si="9">24800*0.6</f>
        <v>14880</v>
      </c>
      <c r="D57" s="127">
        <f t="shared" si="9"/>
        <v>14880</v>
      </c>
      <c r="E57" s="127">
        <f t="shared" si="9"/>
        <v>14880</v>
      </c>
      <c r="F57" s="127">
        <f t="shared" si="9"/>
        <v>14880</v>
      </c>
      <c r="G57" s="119"/>
      <c r="H57" s="120" t="s">
        <v>41</v>
      </c>
    </row>
    <row r="58" spans="1:8" x14ac:dyDescent="0.35">
      <c r="A58" s="132" t="s">
        <v>18</v>
      </c>
      <c r="B58" s="133" t="e">
        <f>SUM(B53:B57)</f>
        <v>#REF!</v>
      </c>
      <c r="C58" s="133" t="e">
        <f>SUM(C53:C57)</f>
        <v>#REF!</v>
      </c>
      <c r="D58" s="133" t="e">
        <f>SUM(D53:D57)</f>
        <v>#REF!</v>
      </c>
      <c r="E58" s="133" t="e">
        <f>SUM(E53:E57)</f>
        <v>#REF!</v>
      </c>
      <c r="F58" s="133" t="e">
        <f>SUM(F53:F57)</f>
        <v>#REF!</v>
      </c>
      <c r="G58" s="119"/>
      <c r="H58" s="120"/>
    </row>
    <row r="59" spans="1:8" x14ac:dyDescent="0.35">
      <c r="A59" s="118"/>
      <c r="B59" s="119"/>
      <c r="C59" s="119"/>
      <c r="D59" s="119"/>
      <c r="E59" s="119"/>
      <c r="F59" s="119"/>
      <c r="G59" s="119"/>
      <c r="H59" s="120"/>
    </row>
    <row r="60" spans="1:8" x14ac:dyDescent="0.35">
      <c r="A60" s="118" t="s">
        <v>34</v>
      </c>
      <c r="B60" s="119" t="e">
        <f>B14</f>
        <v>#REF!</v>
      </c>
      <c r="C60" s="119" t="e">
        <f>C14</f>
        <v>#REF!</v>
      </c>
      <c r="D60" s="119" t="e">
        <f>D14</f>
        <v>#REF!</v>
      </c>
      <c r="E60" s="119" t="e">
        <f>E14</f>
        <v>#REF!</v>
      </c>
      <c r="F60" s="119" t="e">
        <f>F14</f>
        <v>#REF!</v>
      </c>
      <c r="G60" s="119"/>
      <c r="H60" s="120" t="s">
        <v>21</v>
      </c>
    </row>
    <row r="61" spans="1:8" x14ac:dyDescent="0.35">
      <c r="A61" s="118" t="s">
        <v>22</v>
      </c>
      <c r="B61" s="119">
        <v>60000</v>
      </c>
      <c r="C61" s="119">
        <v>60000</v>
      </c>
      <c r="D61" s="119">
        <v>60000</v>
      </c>
      <c r="E61" s="119">
        <v>60000</v>
      </c>
      <c r="F61" s="119">
        <v>60000</v>
      </c>
      <c r="G61" s="119"/>
      <c r="H61" s="120" t="s">
        <v>42</v>
      </c>
    </row>
    <row r="62" spans="1:8" x14ac:dyDescent="0.35">
      <c r="A62" s="118" t="s">
        <v>24</v>
      </c>
      <c r="B62" s="119" t="e">
        <f>B16/2</f>
        <v>#REF!</v>
      </c>
      <c r="C62" s="119" t="e">
        <f>C16/2</f>
        <v>#REF!</v>
      </c>
      <c r="D62" s="119" t="e">
        <f>D16/2</f>
        <v>#REF!</v>
      </c>
      <c r="E62" s="119" t="e">
        <f>E16/2</f>
        <v>#REF!</v>
      </c>
      <c r="F62" s="119" t="e">
        <f>F16/2</f>
        <v>#REF!</v>
      </c>
      <c r="G62" s="119"/>
      <c r="H62" s="120"/>
    </row>
    <row r="63" spans="1:8" ht="15" thickBot="1" x14ac:dyDescent="0.4">
      <c r="A63" s="118" t="s">
        <v>36</v>
      </c>
      <c r="B63" s="119">
        <v>0</v>
      </c>
      <c r="C63" s="119">
        <v>0</v>
      </c>
      <c r="D63" s="119">
        <v>0</v>
      </c>
      <c r="E63" s="119">
        <v>0</v>
      </c>
      <c r="F63" s="119">
        <v>0</v>
      </c>
      <c r="G63" s="119"/>
      <c r="H63" s="120"/>
    </row>
    <row r="64" spans="1:8" x14ac:dyDescent="0.35">
      <c r="A64" s="132" t="s">
        <v>26</v>
      </c>
      <c r="B64" s="133" t="e">
        <f>SUM(B60:B63)</f>
        <v>#REF!</v>
      </c>
      <c r="C64" s="133" t="e">
        <f t="shared" ref="C64" si="10">SUM(C60:C63)</f>
        <v>#REF!</v>
      </c>
      <c r="D64" s="133" t="e">
        <f t="shared" ref="D64" si="11">SUM(D60:D63)</f>
        <v>#REF!</v>
      </c>
      <c r="E64" s="133" t="e">
        <f t="shared" ref="E64" si="12">SUM(E60:E63)</f>
        <v>#REF!</v>
      </c>
      <c r="F64" s="133" t="e">
        <f t="shared" ref="F64" si="13">SUM(F60:F63)</f>
        <v>#REF!</v>
      </c>
      <c r="G64" s="127"/>
      <c r="H64" s="128"/>
    </row>
    <row r="65" spans="1:8" x14ac:dyDescent="0.35">
      <c r="A65" s="126"/>
      <c r="B65" s="127"/>
      <c r="C65" s="127"/>
      <c r="D65" s="127"/>
      <c r="E65" s="127"/>
      <c r="F65" s="127"/>
      <c r="G65" s="127"/>
      <c r="H65" s="128"/>
    </row>
    <row r="66" spans="1:8" x14ac:dyDescent="0.35">
      <c r="A66" s="130" t="s">
        <v>27</v>
      </c>
      <c r="B66" s="131" t="e">
        <f>B58-B64</f>
        <v>#REF!</v>
      </c>
      <c r="C66" s="131" t="e">
        <f t="shared" ref="C66:F66" si="14">C58-C64</f>
        <v>#REF!</v>
      </c>
      <c r="D66" s="131" t="e">
        <f t="shared" si="14"/>
        <v>#REF!</v>
      </c>
      <c r="E66" s="131" t="e">
        <f t="shared" si="14"/>
        <v>#REF!</v>
      </c>
      <c r="F66" s="131" t="e">
        <f t="shared" si="14"/>
        <v>#REF!</v>
      </c>
      <c r="G66" s="127"/>
      <c r="H66" s="128"/>
    </row>
    <row r="67" spans="1:8" x14ac:dyDescent="0.35">
      <c r="A67" s="126"/>
      <c r="B67" s="127"/>
      <c r="C67" s="127"/>
      <c r="D67" s="127"/>
      <c r="E67" s="127"/>
      <c r="F67" s="127"/>
      <c r="G67" s="127"/>
      <c r="H67" s="128"/>
    </row>
    <row r="68" spans="1:8" x14ac:dyDescent="0.35">
      <c r="A68" s="130" t="s">
        <v>37</v>
      </c>
      <c r="B68" s="131" t="e">
        <f>B66-B20</f>
        <v>#REF!</v>
      </c>
      <c r="C68" s="131" t="e">
        <f>C66-C20</f>
        <v>#REF!</v>
      </c>
      <c r="D68" s="131" t="e">
        <f>D66-D20</f>
        <v>#REF!</v>
      </c>
      <c r="E68" s="131" t="e">
        <f>E66-E20</f>
        <v>#REF!</v>
      </c>
      <c r="F68" s="131" t="e">
        <f>F66-F20</f>
        <v>#REF!</v>
      </c>
      <c r="G68" s="127"/>
      <c r="H68" s="128"/>
    </row>
    <row r="69" spans="1:8" x14ac:dyDescent="0.35">
      <c r="A69" s="130"/>
      <c r="B69" s="131"/>
      <c r="C69" s="131"/>
      <c r="D69" s="131"/>
      <c r="E69" s="131"/>
      <c r="F69" s="131"/>
      <c r="G69" s="127"/>
      <c r="H69" s="128"/>
    </row>
    <row r="70" spans="1:8" ht="15" thickBot="1" x14ac:dyDescent="0.4">
      <c r="A70" s="121" t="s">
        <v>38</v>
      </c>
      <c r="B70" s="129" t="e">
        <f>B24-B68</f>
        <v>#REF!</v>
      </c>
      <c r="C70" s="129" t="e">
        <f>C24-C68</f>
        <v>#REF!</v>
      </c>
      <c r="D70" s="129" t="e">
        <f>D24-D68</f>
        <v>#REF!</v>
      </c>
      <c r="E70" s="129" t="e">
        <f>E24-E68</f>
        <v>#REF!</v>
      </c>
      <c r="F70" s="129" t="e">
        <f>F24-F68</f>
        <v>#REF!</v>
      </c>
      <c r="G70" s="129" t="e">
        <f>SUM(B70:F70)</f>
        <v>#REF!</v>
      </c>
      <c r="H70" s="122"/>
    </row>
    <row r="71" spans="1:8" ht="15" thickTop="1" x14ac:dyDescent="0.35"/>
  </sheetData>
  <pageMargins left="0.45" right="0.45" top="0.75" bottom="0.75" header="0.3" footer="0.3"/>
  <pageSetup scale="87" orientation="landscape" r:id="rId1"/>
  <rowBreaks count="2" manualBreakCount="2">
    <brk id="27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92"/>
  <sheetViews>
    <sheetView topLeftCell="A3" zoomScale="80" workbookViewId="0">
      <selection activeCell="H6" sqref="H6:H14"/>
    </sheetView>
  </sheetViews>
  <sheetFormatPr defaultColWidth="9.1796875" defaultRowHeight="14.5" x14ac:dyDescent="0.35"/>
  <cols>
    <col min="3" max="3" width="10.453125" bestFit="1" customWidth="1"/>
    <col min="4" max="4" width="9.453125" bestFit="1" customWidth="1"/>
    <col min="5" max="5" width="11.1796875" bestFit="1" customWidth="1"/>
    <col min="6" max="6" width="13.26953125" customWidth="1"/>
    <col min="7" max="7" width="10.26953125" bestFit="1" customWidth="1"/>
    <col min="8" max="8" width="9.453125" bestFit="1" customWidth="1"/>
    <col min="9" max="9" width="9.453125" customWidth="1"/>
    <col min="10" max="11" width="10.7265625" customWidth="1"/>
    <col min="12" max="12" width="9.453125" bestFit="1" customWidth="1"/>
    <col min="13" max="13" width="10.1796875" bestFit="1" customWidth="1"/>
    <col min="14" max="14" width="9.81640625" bestFit="1" customWidth="1"/>
    <col min="15" max="15" width="9.26953125" bestFit="1" customWidth="1"/>
    <col min="16" max="17" width="9.81640625" bestFit="1" customWidth="1"/>
  </cols>
  <sheetData>
    <row r="1" spans="2:26" x14ac:dyDescent="0.35">
      <c r="C1" s="1"/>
      <c r="D1" s="1"/>
      <c r="E1" s="1"/>
      <c r="F1" s="1"/>
      <c r="G1" s="1"/>
      <c r="H1" s="1"/>
      <c r="I1" s="1"/>
      <c r="J1" s="1"/>
      <c r="K1" s="1"/>
      <c r="L1" s="1" t="s">
        <v>43</v>
      </c>
      <c r="M1" s="39" t="s">
        <v>44</v>
      </c>
    </row>
    <row r="2" spans="2:26" x14ac:dyDescent="0.35">
      <c r="B2" s="40" t="s">
        <v>45</v>
      </c>
      <c r="C2" s="1"/>
      <c r="D2" s="1"/>
      <c r="E2" s="1"/>
      <c r="F2" s="1"/>
      <c r="G2" s="1"/>
      <c r="H2" s="1"/>
      <c r="I2" s="1"/>
      <c r="J2" s="1"/>
      <c r="K2" s="1"/>
      <c r="L2" s="1"/>
      <c r="M2" s="41" t="s">
        <v>46</v>
      </c>
      <c r="N2" s="1"/>
    </row>
    <row r="3" spans="2:26" x14ac:dyDescent="0.35">
      <c r="B3" s="4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26" x14ac:dyDescent="0.35">
      <c r="B4" s="40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26" x14ac:dyDescent="0.35">
      <c r="B5" s="21" t="s">
        <v>47</v>
      </c>
      <c r="C5" s="22"/>
      <c r="D5" s="1"/>
      <c r="E5" s="42"/>
      <c r="F5" s="1"/>
      <c r="G5" s="1"/>
      <c r="H5" s="1"/>
      <c r="I5" s="1"/>
      <c r="J5" s="1"/>
      <c r="K5" s="1"/>
      <c r="L5" s="1"/>
      <c r="M5" s="1"/>
      <c r="N5" s="1"/>
    </row>
    <row r="6" spans="2:26" x14ac:dyDescent="0.3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T6" t="s">
        <v>48</v>
      </c>
      <c r="U6" t="s">
        <v>49</v>
      </c>
      <c r="V6" t="s">
        <v>50</v>
      </c>
      <c r="W6" t="s">
        <v>51</v>
      </c>
      <c r="X6" t="s">
        <v>52</v>
      </c>
    </row>
    <row r="7" spans="2:26" x14ac:dyDescent="0.35">
      <c r="B7" s="43"/>
      <c r="C7" s="44" t="s">
        <v>53</v>
      </c>
      <c r="D7" s="45"/>
      <c r="E7" s="45" t="s">
        <v>54</v>
      </c>
      <c r="F7" s="46" t="s">
        <v>55</v>
      </c>
      <c r="G7" s="45"/>
      <c r="H7" s="44" t="s">
        <v>56</v>
      </c>
      <c r="I7" s="48"/>
      <c r="J7" s="47"/>
      <c r="K7" s="47"/>
      <c r="L7" s="48" t="s">
        <v>54</v>
      </c>
      <c r="M7" s="45" t="s">
        <v>57</v>
      </c>
      <c r="N7" s="45" t="s">
        <v>8</v>
      </c>
      <c r="O7" s="49"/>
      <c r="S7" t="s">
        <v>58</v>
      </c>
      <c r="T7">
        <v>20</v>
      </c>
      <c r="U7">
        <v>40</v>
      </c>
      <c r="V7">
        <v>60</v>
      </c>
      <c r="W7">
        <v>80</v>
      </c>
      <c r="X7">
        <v>80</v>
      </c>
    </row>
    <row r="8" spans="2:26" x14ac:dyDescent="0.35">
      <c r="B8" s="50"/>
      <c r="C8" s="49" t="s">
        <v>59</v>
      </c>
      <c r="D8" s="42" t="s">
        <v>60</v>
      </c>
      <c r="E8" s="42" t="s">
        <v>61</v>
      </c>
      <c r="F8" s="42" t="s">
        <v>62</v>
      </c>
      <c r="G8" s="42" t="s">
        <v>63</v>
      </c>
      <c r="H8" s="49" t="s">
        <v>64</v>
      </c>
      <c r="I8" s="42"/>
      <c r="J8" s="42" t="s">
        <v>65</v>
      </c>
      <c r="K8" s="42"/>
      <c r="L8" s="42" t="s">
        <v>57</v>
      </c>
      <c r="M8" s="42" t="s">
        <v>66</v>
      </c>
      <c r="N8" s="42" t="s">
        <v>67</v>
      </c>
      <c r="O8" s="49"/>
    </row>
    <row r="9" spans="2:26" x14ac:dyDescent="0.35">
      <c r="B9" s="51"/>
      <c r="C9" s="52" t="s">
        <v>68</v>
      </c>
      <c r="D9" s="53" t="s">
        <v>69</v>
      </c>
      <c r="E9" s="53" t="s">
        <v>69</v>
      </c>
      <c r="F9" s="53" t="s">
        <v>70</v>
      </c>
      <c r="G9" s="53" t="s">
        <v>71</v>
      </c>
      <c r="H9" s="52" t="s">
        <v>72</v>
      </c>
      <c r="I9" s="53"/>
      <c r="J9" s="53" t="s">
        <v>73</v>
      </c>
      <c r="K9" s="53"/>
      <c r="L9" s="54" t="s">
        <v>74</v>
      </c>
      <c r="M9" s="53" t="s">
        <v>75</v>
      </c>
      <c r="N9" s="53" t="s">
        <v>76</v>
      </c>
      <c r="O9" s="49"/>
      <c r="S9">
        <v>20</v>
      </c>
      <c r="T9">
        <v>10</v>
      </c>
      <c r="U9">
        <v>10</v>
      </c>
      <c r="V9">
        <v>10</v>
      </c>
      <c r="W9">
        <v>10</v>
      </c>
      <c r="X9">
        <v>10</v>
      </c>
    </row>
    <row r="10" spans="2:26" x14ac:dyDescent="0.35">
      <c r="B10" s="50" t="s">
        <v>3</v>
      </c>
      <c r="C10" s="55">
        <v>7</v>
      </c>
      <c r="D10" s="1"/>
      <c r="E10" s="1"/>
      <c r="F10" s="1">
        <v>6</v>
      </c>
      <c r="G10" s="1">
        <v>13</v>
      </c>
      <c r="H10" s="55">
        <v>8</v>
      </c>
      <c r="I10" s="1"/>
      <c r="J10" s="141">
        <v>4</v>
      </c>
      <c r="K10" s="141">
        <v>10</v>
      </c>
      <c r="L10" s="1">
        <v>0</v>
      </c>
      <c r="M10" s="56">
        <f>+F78</f>
        <v>7012</v>
      </c>
      <c r="N10" s="56">
        <f>+(L10+J10)*M10</f>
        <v>28048</v>
      </c>
      <c r="O10" s="57"/>
      <c r="S10">
        <v>20</v>
      </c>
      <c r="U10">
        <v>10</v>
      </c>
      <c r="V10">
        <v>10</v>
      </c>
      <c r="W10">
        <v>10</v>
      </c>
      <c r="X10">
        <v>10</v>
      </c>
    </row>
    <row r="11" spans="2:26" x14ac:dyDescent="0.35">
      <c r="B11" s="50" t="s">
        <v>4</v>
      </c>
      <c r="C11" s="55">
        <v>7</v>
      </c>
      <c r="D11" s="1">
        <v>8</v>
      </c>
      <c r="E11" s="1">
        <v>8</v>
      </c>
      <c r="F11" s="1">
        <v>9</v>
      </c>
      <c r="G11" s="1">
        <f>SUM(C11:F11)</f>
        <v>32</v>
      </c>
      <c r="H11" s="55">
        <v>8</v>
      </c>
      <c r="I11" s="1"/>
      <c r="J11" s="141">
        <v>7</v>
      </c>
      <c r="K11" s="141">
        <v>20</v>
      </c>
      <c r="L11" s="1">
        <v>3</v>
      </c>
      <c r="M11" s="56">
        <f>+M10*1.02</f>
        <v>7152.24</v>
      </c>
      <c r="N11" s="56">
        <f>+(L11+J11)*M11</f>
        <v>71522.399999999994</v>
      </c>
      <c r="O11" s="57"/>
      <c r="S11">
        <v>20</v>
      </c>
      <c r="V11">
        <v>10</v>
      </c>
      <c r="W11">
        <v>10</v>
      </c>
      <c r="X11">
        <v>10</v>
      </c>
    </row>
    <row r="12" spans="2:26" x14ac:dyDescent="0.35">
      <c r="B12" s="50" t="s">
        <v>5</v>
      </c>
      <c r="C12" s="55">
        <v>7</v>
      </c>
      <c r="D12" s="1">
        <v>17</v>
      </c>
      <c r="E12" s="1">
        <v>16</v>
      </c>
      <c r="F12" s="1">
        <v>13</v>
      </c>
      <c r="G12" s="1">
        <f>SUM(C12:F12)</f>
        <v>53</v>
      </c>
      <c r="H12" s="55">
        <v>8</v>
      </c>
      <c r="I12" s="1"/>
      <c r="J12" s="141">
        <v>9</v>
      </c>
      <c r="K12" s="141">
        <v>20</v>
      </c>
      <c r="L12" s="1">
        <v>1</v>
      </c>
      <c r="M12" s="56">
        <f>+M11*1.02</f>
        <v>7295.2847999999994</v>
      </c>
      <c r="N12" s="56">
        <f>+(L12+J12)*M12</f>
        <v>72952.847999999998</v>
      </c>
      <c r="O12" s="57"/>
      <c r="S12">
        <v>20</v>
      </c>
      <c r="T12" s="139"/>
      <c r="U12" s="139"/>
      <c r="V12" s="139"/>
      <c r="W12" s="139">
        <v>10</v>
      </c>
      <c r="X12" s="139">
        <v>10</v>
      </c>
    </row>
    <row r="13" spans="2:26" x14ac:dyDescent="0.35">
      <c r="B13" s="50" t="s">
        <v>6</v>
      </c>
      <c r="C13" s="55">
        <v>7</v>
      </c>
      <c r="D13" s="1">
        <v>21</v>
      </c>
      <c r="E13" s="1">
        <v>22</v>
      </c>
      <c r="F13" s="1">
        <v>13</v>
      </c>
      <c r="G13" s="1">
        <f>SUM(C13:F13)</f>
        <v>63</v>
      </c>
      <c r="H13" s="55">
        <v>8</v>
      </c>
      <c r="I13" s="1"/>
      <c r="J13" s="141">
        <v>10</v>
      </c>
      <c r="K13" s="141">
        <v>30</v>
      </c>
      <c r="L13" s="1">
        <v>9</v>
      </c>
      <c r="M13" s="56">
        <f>+M12*1.02</f>
        <v>7441.1904959999993</v>
      </c>
      <c r="N13" s="56">
        <f>+(L13+J13)*M13</f>
        <v>141382.61942399997</v>
      </c>
      <c r="O13" s="57"/>
      <c r="Z13" t="s">
        <v>77</v>
      </c>
    </row>
    <row r="14" spans="2:26" x14ac:dyDescent="0.35">
      <c r="B14" s="51" t="s">
        <v>7</v>
      </c>
      <c r="C14" s="58">
        <v>7</v>
      </c>
      <c r="D14" s="54">
        <v>21</v>
      </c>
      <c r="E14" s="54">
        <v>22</v>
      </c>
      <c r="F14" s="54">
        <v>13</v>
      </c>
      <c r="G14" s="59">
        <f>SUM(C14:F14)</f>
        <v>63</v>
      </c>
      <c r="H14" s="58">
        <v>8</v>
      </c>
      <c r="I14" s="54"/>
      <c r="J14" s="142">
        <v>10</v>
      </c>
      <c r="K14" s="142">
        <v>30</v>
      </c>
      <c r="L14" s="54">
        <v>9</v>
      </c>
      <c r="M14" s="60">
        <f>+M13*1.02</f>
        <v>7590.0143059199991</v>
      </c>
      <c r="N14" s="60">
        <f>+(L14+J14)*M14</f>
        <v>144210.27181247997</v>
      </c>
      <c r="O14" s="57"/>
    </row>
    <row r="15" spans="2:26" x14ac:dyDescent="0.35">
      <c r="C15" s="1"/>
      <c r="D15" s="1"/>
      <c r="E15" s="1"/>
      <c r="F15" s="1"/>
      <c r="G15" s="1"/>
      <c r="H15" s="41" t="s">
        <v>78</v>
      </c>
      <c r="I15" s="41"/>
      <c r="J15" s="41"/>
      <c r="K15" s="41"/>
      <c r="L15" s="1"/>
      <c r="M15" s="56"/>
      <c r="N15" s="56"/>
      <c r="O15" s="56"/>
      <c r="Z15" t="s">
        <v>79</v>
      </c>
    </row>
    <row r="16" spans="2:26" x14ac:dyDescent="0.35">
      <c r="C16" s="1"/>
      <c r="D16" s="1"/>
      <c r="E16" s="1"/>
      <c r="F16" s="1"/>
      <c r="G16" s="42"/>
      <c r="H16" s="22" t="s">
        <v>80</v>
      </c>
      <c r="I16" s="22"/>
      <c r="J16" s="1"/>
      <c r="K16" s="1"/>
      <c r="L16" s="1"/>
      <c r="M16" s="1"/>
      <c r="N16" s="1"/>
      <c r="O16" s="61"/>
      <c r="T16" s="140">
        <v>10</v>
      </c>
      <c r="U16" s="140">
        <v>20</v>
      </c>
      <c r="V16" s="140">
        <v>20</v>
      </c>
      <c r="W16" s="140">
        <v>30</v>
      </c>
      <c r="X16" s="140">
        <v>30</v>
      </c>
    </row>
    <row r="17" spans="2:24" x14ac:dyDescent="0.35">
      <c r="B17" s="22" t="s">
        <v>81</v>
      </c>
      <c r="C17" s="1"/>
      <c r="D17" s="1"/>
      <c r="E17" s="1"/>
      <c r="F17" s="1"/>
      <c r="G17" s="42"/>
      <c r="H17" s="42"/>
      <c r="I17" s="42"/>
      <c r="J17" s="1"/>
      <c r="K17" s="1"/>
      <c r="L17" s="1"/>
      <c r="M17" s="1" t="s">
        <v>54</v>
      </c>
      <c r="N17" s="1"/>
      <c r="O17" s="61"/>
    </row>
    <row r="18" spans="2:24" x14ac:dyDescent="0.35">
      <c r="C18" s="1"/>
      <c r="D18" s="1"/>
      <c r="E18" s="1"/>
      <c r="F18" s="1"/>
      <c r="G18" s="42"/>
      <c r="H18" s="42"/>
      <c r="I18" s="42"/>
      <c r="J18" s="1"/>
      <c r="K18" s="1"/>
      <c r="L18" s="1"/>
      <c r="M18" s="1" t="s">
        <v>54</v>
      </c>
      <c r="N18" s="1"/>
      <c r="O18" s="61"/>
      <c r="V18">
        <v>10</v>
      </c>
    </row>
    <row r="19" spans="2:24" x14ac:dyDescent="0.35">
      <c r="B19" s="43"/>
      <c r="C19" s="46"/>
      <c r="D19" s="46"/>
      <c r="E19" s="45"/>
      <c r="F19" s="46"/>
      <c r="G19" s="46"/>
      <c r="H19" s="62" t="s">
        <v>82</v>
      </c>
      <c r="I19" s="147"/>
      <c r="J19" s="63"/>
      <c r="K19" s="1"/>
      <c r="O19" s="61"/>
    </row>
    <row r="20" spans="2:24" x14ac:dyDescent="0.35">
      <c r="B20" s="50"/>
      <c r="C20" s="42" t="s">
        <v>63</v>
      </c>
      <c r="D20" s="1"/>
      <c r="E20" s="1"/>
      <c r="F20" s="42" t="s">
        <v>83</v>
      </c>
      <c r="G20" s="1" t="s">
        <v>84</v>
      </c>
      <c r="H20" s="49" t="s">
        <v>85</v>
      </c>
      <c r="I20" s="42"/>
      <c r="J20" s="64"/>
      <c r="K20" s="1"/>
      <c r="O20" s="61"/>
    </row>
    <row r="21" spans="2:24" x14ac:dyDescent="0.35">
      <c r="B21" s="51"/>
      <c r="C21" s="53" t="s">
        <v>71</v>
      </c>
      <c r="D21" s="54" t="s">
        <v>86</v>
      </c>
      <c r="E21" s="54" t="s">
        <v>87</v>
      </c>
      <c r="F21" s="53" t="s">
        <v>69</v>
      </c>
      <c r="G21" s="54" t="s">
        <v>88</v>
      </c>
      <c r="H21" s="52" t="s">
        <v>89</v>
      </c>
      <c r="I21" s="53"/>
      <c r="J21" s="59" t="s">
        <v>90</v>
      </c>
      <c r="K21" s="1"/>
      <c r="O21" s="61"/>
    </row>
    <row r="22" spans="2:24" x14ac:dyDescent="0.35">
      <c r="B22" s="65" t="s">
        <v>3</v>
      </c>
      <c r="C22" s="66">
        <f>+G10</f>
        <v>13</v>
      </c>
      <c r="D22" s="67">
        <v>0</v>
      </c>
      <c r="E22" s="67">
        <v>4</v>
      </c>
      <c r="F22" s="67">
        <v>1</v>
      </c>
      <c r="G22" s="58">
        <v>0</v>
      </c>
      <c r="H22" s="55">
        <v>1</v>
      </c>
      <c r="I22" s="55"/>
      <c r="J22" s="67">
        <f>+C22-(D22+F22+G22)</f>
        <v>12</v>
      </c>
      <c r="K22" s="1"/>
      <c r="L22" t="s">
        <v>91</v>
      </c>
      <c r="O22" s="61"/>
    </row>
    <row r="23" spans="2:24" x14ac:dyDescent="0.35">
      <c r="B23" s="68" t="s">
        <v>4</v>
      </c>
      <c r="C23" s="69">
        <f>+G11</f>
        <v>32</v>
      </c>
      <c r="D23" s="70">
        <v>0</v>
      </c>
      <c r="E23" s="70">
        <v>4</v>
      </c>
      <c r="F23" s="70">
        <v>1</v>
      </c>
      <c r="G23" s="71">
        <v>3</v>
      </c>
      <c r="H23" s="55">
        <v>4</v>
      </c>
      <c r="I23" s="55"/>
      <c r="J23" s="69">
        <f>+C23-(D23+F23+G23)</f>
        <v>28</v>
      </c>
      <c r="K23" s="1"/>
      <c r="L23" t="s">
        <v>92</v>
      </c>
      <c r="O23" s="61"/>
      <c r="R23">
        <v>405</v>
      </c>
      <c r="X23" t="s">
        <v>93</v>
      </c>
    </row>
    <row r="24" spans="2:24" x14ac:dyDescent="0.35">
      <c r="B24" s="68" t="s">
        <v>5</v>
      </c>
      <c r="C24" s="69">
        <f>+G12</f>
        <v>53</v>
      </c>
      <c r="D24" s="69">
        <v>0</v>
      </c>
      <c r="E24" s="69">
        <v>8</v>
      </c>
      <c r="F24" s="69">
        <v>1</v>
      </c>
      <c r="G24" s="72">
        <v>3</v>
      </c>
      <c r="H24" s="55">
        <v>4</v>
      </c>
      <c r="I24" s="55"/>
      <c r="J24" s="69">
        <f>+C24-(D24+F24+G24)</f>
        <v>49</v>
      </c>
      <c r="K24" s="1"/>
      <c r="L24" t="s">
        <v>94</v>
      </c>
      <c r="O24" s="61"/>
      <c r="X24" t="s">
        <v>95</v>
      </c>
    </row>
    <row r="25" spans="2:24" x14ac:dyDescent="0.35">
      <c r="B25" s="68" t="s">
        <v>6</v>
      </c>
      <c r="C25" s="69">
        <f>+G13</f>
        <v>63</v>
      </c>
      <c r="D25" s="69">
        <v>0</v>
      </c>
      <c r="E25" s="69">
        <v>8</v>
      </c>
      <c r="F25" s="69">
        <v>1</v>
      </c>
      <c r="G25" s="72">
        <v>3</v>
      </c>
      <c r="H25" s="55">
        <v>4</v>
      </c>
      <c r="I25" s="55"/>
      <c r="J25" s="69">
        <f>+C25-(D25+F25+G25)</f>
        <v>59</v>
      </c>
      <c r="K25" s="1"/>
      <c r="L25" t="s">
        <v>96</v>
      </c>
    </row>
    <row r="26" spans="2:24" x14ac:dyDescent="0.35">
      <c r="B26" s="68" t="s">
        <v>7</v>
      </c>
      <c r="C26" s="69">
        <f>+G14</f>
        <v>63</v>
      </c>
      <c r="D26" s="69">
        <v>0</v>
      </c>
      <c r="E26" s="69">
        <v>8</v>
      </c>
      <c r="F26" s="69">
        <v>1</v>
      </c>
      <c r="G26" s="72">
        <v>3</v>
      </c>
      <c r="H26" s="58">
        <v>4</v>
      </c>
      <c r="I26" s="58"/>
      <c r="J26" s="69">
        <f>+C26-(D26+F26+G26)</f>
        <v>59</v>
      </c>
      <c r="K26" s="1"/>
    </row>
    <row r="27" spans="2:24" x14ac:dyDescent="0.35">
      <c r="C27" s="1"/>
      <c r="D27" s="1"/>
      <c r="E27" s="1"/>
      <c r="F27" s="1"/>
      <c r="G27" s="1"/>
      <c r="H27" s="1"/>
      <c r="I27" s="1"/>
      <c r="J27" s="42"/>
      <c r="K27" s="42"/>
      <c r="L27" s="1"/>
    </row>
    <row r="28" spans="2:24" x14ac:dyDescent="0.35">
      <c r="C28" s="1"/>
      <c r="D28" s="1"/>
      <c r="E28" s="1"/>
      <c r="F28" s="1"/>
      <c r="G28" s="1"/>
      <c r="H28" s="1"/>
      <c r="I28" s="1"/>
      <c r="J28" s="42"/>
      <c r="K28" s="42"/>
      <c r="L28" s="1"/>
    </row>
    <row r="29" spans="2:24" x14ac:dyDescent="0.35">
      <c r="B29" s="21" t="s">
        <v>97</v>
      </c>
      <c r="C29" s="1"/>
      <c r="D29" s="1"/>
      <c r="E29" s="1"/>
      <c r="F29" s="1"/>
      <c r="G29" s="1"/>
      <c r="H29" s="1"/>
      <c r="I29" s="1"/>
      <c r="J29" s="42"/>
      <c r="K29" s="42"/>
      <c r="L29" s="1"/>
    </row>
    <row r="30" spans="2:24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24" x14ac:dyDescent="0.35">
      <c r="B31" s="43"/>
      <c r="C31" s="46"/>
      <c r="D31" s="45" t="s">
        <v>83</v>
      </c>
      <c r="E31" s="45" t="s">
        <v>84</v>
      </c>
      <c r="F31" s="46"/>
      <c r="G31" s="45" t="s">
        <v>98</v>
      </c>
      <c r="H31" s="45" t="s">
        <v>99</v>
      </c>
      <c r="I31" s="45"/>
      <c r="J31" s="73" t="s">
        <v>100</v>
      </c>
      <c r="K31" s="42"/>
    </row>
    <row r="32" spans="2:24" x14ac:dyDescent="0.35">
      <c r="B32" s="51"/>
      <c r="C32" s="53" t="s">
        <v>86</v>
      </c>
      <c r="D32" s="53" t="s">
        <v>69</v>
      </c>
      <c r="E32" s="53" t="s">
        <v>88</v>
      </c>
      <c r="F32" s="53" t="s">
        <v>101</v>
      </c>
      <c r="G32" s="53" t="s">
        <v>102</v>
      </c>
      <c r="H32" s="53" t="s">
        <v>103</v>
      </c>
      <c r="I32" s="53"/>
      <c r="J32" s="74" t="s">
        <v>104</v>
      </c>
      <c r="K32" s="42"/>
    </row>
    <row r="33" spans="2:12" x14ac:dyDescent="0.35">
      <c r="B33" s="65" t="s">
        <v>3</v>
      </c>
      <c r="C33" s="75">
        <v>125000</v>
      </c>
      <c r="D33" s="75">
        <f>+F79</f>
        <v>112363.2</v>
      </c>
      <c r="E33" s="75">
        <f>+F80</f>
        <v>85000</v>
      </c>
      <c r="F33" s="76">
        <v>55000</v>
      </c>
      <c r="G33" s="76">
        <f>SUM(C33:F33)</f>
        <v>377363.20000000001</v>
      </c>
      <c r="H33" s="75">
        <f>(+C33+E33+(F33*0.625))-30000</f>
        <v>214375</v>
      </c>
      <c r="I33" s="75"/>
      <c r="J33" s="75">
        <f>+G33-H33</f>
        <v>162988.20000000001</v>
      </c>
      <c r="K33" s="56"/>
    </row>
    <row r="34" spans="2:12" x14ac:dyDescent="0.35">
      <c r="B34" s="68" t="s">
        <v>4</v>
      </c>
      <c r="C34" s="77">
        <f t="shared" ref="C34:D37" si="0">+C33*1.02</f>
        <v>127500</v>
      </c>
      <c r="D34" s="77">
        <f t="shared" si="0"/>
        <v>114610.46399999999</v>
      </c>
      <c r="E34" s="77">
        <f t="shared" ref="E34:F37" si="1">+E33*1.02</f>
        <v>86700</v>
      </c>
      <c r="F34" s="76">
        <f t="shared" si="1"/>
        <v>56100</v>
      </c>
      <c r="G34" s="78">
        <f>SUM(C34:F34)</f>
        <v>384910.46399999998</v>
      </c>
      <c r="H34" s="75">
        <f>(+C34+E34+(F34*0.625))-30000</f>
        <v>219262.5</v>
      </c>
      <c r="I34" s="75"/>
      <c r="J34" s="75">
        <f>+G34-H34</f>
        <v>165647.96399999998</v>
      </c>
      <c r="K34" s="56"/>
    </row>
    <row r="35" spans="2:12" x14ac:dyDescent="0.35">
      <c r="B35" s="68" t="s">
        <v>5</v>
      </c>
      <c r="C35" s="77">
        <f t="shared" si="0"/>
        <v>130050</v>
      </c>
      <c r="D35" s="77">
        <f t="shared" si="0"/>
        <v>116902.67327999999</v>
      </c>
      <c r="E35" s="77">
        <f t="shared" si="1"/>
        <v>88434</v>
      </c>
      <c r="F35" s="76">
        <f t="shared" si="1"/>
        <v>57222</v>
      </c>
      <c r="G35" s="78">
        <f>SUM(C35:F35)</f>
        <v>392608.67327999999</v>
      </c>
      <c r="H35" s="75">
        <f>(+C35+E35+(F35*0.625))-30000</f>
        <v>224247.75</v>
      </c>
      <c r="I35" s="75"/>
      <c r="J35" s="75">
        <f>+G35-H35</f>
        <v>168360.92327999999</v>
      </c>
      <c r="K35" s="56"/>
    </row>
    <row r="36" spans="2:12" x14ac:dyDescent="0.35">
      <c r="B36" s="68" t="s">
        <v>6</v>
      </c>
      <c r="C36" s="77">
        <f t="shared" si="0"/>
        <v>132651</v>
      </c>
      <c r="D36" s="77">
        <f t="shared" si="0"/>
        <v>119240.7267456</v>
      </c>
      <c r="E36" s="77">
        <f t="shared" si="1"/>
        <v>90202.680000000008</v>
      </c>
      <c r="F36" s="76">
        <f t="shared" si="1"/>
        <v>58366.44</v>
      </c>
      <c r="G36" s="78">
        <f>SUM(C36:F36)</f>
        <v>400460.84674559999</v>
      </c>
      <c r="H36" s="75">
        <f>(+C36+E36+(F36*0.625))-30000</f>
        <v>229332.70499999999</v>
      </c>
      <c r="I36" s="75"/>
      <c r="J36" s="75">
        <f>+G36-H36</f>
        <v>171128.14174560001</v>
      </c>
      <c r="K36" s="56"/>
    </row>
    <row r="37" spans="2:12" x14ac:dyDescent="0.35">
      <c r="B37" s="68" t="s">
        <v>7</v>
      </c>
      <c r="C37" s="77">
        <f t="shared" si="0"/>
        <v>135304.01999999999</v>
      </c>
      <c r="D37" s="77">
        <f t="shared" si="0"/>
        <v>121625.541280512</v>
      </c>
      <c r="E37" s="77">
        <f t="shared" si="1"/>
        <v>92006.733600000007</v>
      </c>
      <c r="F37" s="76">
        <f t="shared" si="1"/>
        <v>59533.768800000005</v>
      </c>
      <c r="G37" s="78">
        <f>SUM(C37:F37)</f>
        <v>408470.06368051202</v>
      </c>
      <c r="H37" s="75">
        <f>(+C37+E37+(F37*0.625))-30000</f>
        <v>234519.3591</v>
      </c>
      <c r="I37" s="75"/>
      <c r="J37" s="75">
        <f>+G37-H37</f>
        <v>173950.70458051201</v>
      </c>
      <c r="K37" s="56"/>
    </row>
    <row r="38" spans="2:12" x14ac:dyDescent="0.35">
      <c r="C38" s="1"/>
      <c r="D38" s="42"/>
      <c r="E38" s="42"/>
      <c r="F38" s="42"/>
      <c r="G38" s="1"/>
      <c r="H38" s="1"/>
      <c r="I38" s="1"/>
      <c r="J38" s="1"/>
      <c r="K38" s="1"/>
      <c r="L38" s="42"/>
    </row>
    <row r="39" spans="2:12" x14ac:dyDescent="0.35">
      <c r="C39" s="22" t="s">
        <v>105</v>
      </c>
      <c r="D39" s="42"/>
      <c r="E39" s="42"/>
      <c r="F39" s="42"/>
      <c r="G39" s="79"/>
      <c r="H39" s="79"/>
      <c r="I39" s="79"/>
      <c r="J39" s="79"/>
      <c r="K39" s="79"/>
      <c r="L39" s="42"/>
    </row>
    <row r="40" spans="2:12" x14ac:dyDescent="0.35">
      <c r="C40" s="80" t="s">
        <v>106</v>
      </c>
      <c r="D40" s="1"/>
      <c r="E40" s="1"/>
      <c r="F40" s="1"/>
      <c r="G40" s="1"/>
      <c r="J40" s="1"/>
      <c r="K40" s="1"/>
      <c r="L40" s="1"/>
    </row>
    <row r="41" spans="2:12" x14ac:dyDescent="0.35">
      <c r="C41" s="81" t="s">
        <v>107</v>
      </c>
    </row>
    <row r="43" spans="2:12" x14ac:dyDescent="0.35">
      <c r="B43" s="21" t="s">
        <v>108</v>
      </c>
    </row>
    <row r="45" spans="2:12" x14ac:dyDescent="0.35">
      <c r="B45" s="43"/>
      <c r="C45" s="82" t="s">
        <v>64</v>
      </c>
      <c r="D45" s="46"/>
      <c r="E45" s="73" t="s">
        <v>109</v>
      </c>
      <c r="F45" s="73" t="s">
        <v>8</v>
      </c>
    </row>
    <row r="46" spans="2:12" x14ac:dyDescent="0.35">
      <c r="B46" s="51"/>
      <c r="C46" s="52" t="s">
        <v>110</v>
      </c>
      <c r="D46" s="53" t="s">
        <v>74</v>
      </c>
      <c r="E46" s="74" t="s">
        <v>111</v>
      </c>
      <c r="F46" s="74" t="s">
        <v>112</v>
      </c>
    </row>
    <row r="47" spans="2:12" x14ac:dyDescent="0.35">
      <c r="B47" s="50" t="s">
        <v>3</v>
      </c>
      <c r="C47" s="76">
        <f>+J33</f>
        <v>162988.20000000001</v>
      </c>
      <c r="D47" s="77">
        <f>+N10</f>
        <v>28048</v>
      </c>
      <c r="E47" s="77">
        <f>+(C47+D47)*0.12</f>
        <v>22924.344000000001</v>
      </c>
      <c r="F47" s="77">
        <f>SUM(C47:E47)</f>
        <v>213960.54400000002</v>
      </c>
    </row>
    <row r="48" spans="2:12" x14ac:dyDescent="0.35">
      <c r="B48" s="50" t="s">
        <v>4</v>
      </c>
      <c r="C48" s="76">
        <f>+J34</f>
        <v>165647.96399999998</v>
      </c>
      <c r="D48" s="77">
        <f>+N11</f>
        <v>71522.399999999994</v>
      </c>
      <c r="E48" s="77">
        <f>+(C48+D48)*0.12</f>
        <v>28460.443679999997</v>
      </c>
      <c r="F48" s="77">
        <f>SUM(C48:E48)</f>
        <v>265630.80767999997</v>
      </c>
    </row>
    <row r="49" spans="2:14" x14ac:dyDescent="0.35">
      <c r="B49" s="50" t="s">
        <v>5</v>
      </c>
      <c r="C49" s="76">
        <f>+J35</f>
        <v>168360.92327999999</v>
      </c>
      <c r="D49" s="77">
        <f>+N12</f>
        <v>72952.847999999998</v>
      </c>
      <c r="E49" s="77">
        <f>+(C49+D49)*0.12</f>
        <v>28957.652553599997</v>
      </c>
      <c r="F49" s="77">
        <f>SUM(C49:E49)</f>
        <v>270271.42383360001</v>
      </c>
    </row>
    <row r="50" spans="2:14" x14ac:dyDescent="0.35">
      <c r="B50" s="50" t="s">
        <v>6</v>
      </c>
      <c r="C50" s="76">
        <f>+J36</f>
        <v>171128.14174560001</v>
      </c>
      <c r="D50" s="77">
        <f>+N13</f>
        <v>141382.61942399997</v>
      </c>
      <c r="E50" s="77">
        <f>+(C50+D50)*0.12</f>
        <v>37501.291340351992</v>
      </c>
      <c r="F50" s="77">
        <f>SUM(C50:E50)</f>
        <v>350012.05250995193</v>
      </c>
    </row>
    <row r="51" spans="2:14" x14ac:dyDescent="0.35">
      <c r="B51" s="51" t="s">
        <v>7</v>
      </c>
      <c r="C51" s="76">
        <f>+J37</f>
        <v>173950.70458051201</v>
      </c>
      <c r="D51" s="77">
        <f>+N14</f>
        <v>144210.27181247997</v>
      </c>
      <c r="E51" s="77">
        <f>+(C51+D51)*0.12</f>
        <v>38179.317167159032</v>
      </c>
      <c r="F51" s="77">
        <f>SUM(C51:E51)</f>
        <v>356340.29356015101</v>
      </c>
    </row>
    <row r="52" spans="2:14" x14ac:dyDescent="0.3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 x14ac:dyDescent="0.35">
      <c r="C53" s="22" t="s">
        <v>113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 x14ac:dyDescent="0.35">
      <c r="C54" s="21" t="s">
        <v>114</v>
      </c>
    </row>
    <row r="57" spans="2:14" x14ac:dyDescent="0.35">
      <c r="B57" s="21" t="s">
        <v>115</v>
      </c>
    </row>
    <row r="58" spans="2:14" x14ac:dyDescent="0.35">
      <c r="B58" s="21"/>
    </row>
    <row r="60" spans="2:14" x14ac:dyDescent="0.35">
      <c r="B60" s="83"/>
      <c r="C60" s="84" t="s">
        <v>116</v>
      </c>
      <c r="D60" s="47"/>
      <c r="E60" s="47"/>
      <c r="F60" s="47"/>
      <c r="G60" s="84" t="s">
        <v>117</v>
      </c>
      <c r="H60" s="47"/>
      <c r="I60" s="47"/>
      <c r="J60" s="85"/>
    </row>
    <row r="61" spans="2:14" x14ac:dyDescent="0.35">
      <c r="B61" s="86"/>
      <c r="C61" s="87" t="s">
        <v>118</v>
      </c>
      <c r="D61" s="88"/>
      <c r="E61" s="89" t="s">
        <v>119</v>
      </c>
      <c r="F61" s="90"/>
      <c r="G61" s="87" t="s">
        <v>118</v>
      </c>
      <c r="H61" s="88"/>
      <c r="I61" s="88"/>
      <c r="J61" s="91" t="s">
        <v>119</v>
      </c>
      <c r="K61" s="143"/>
    </row>
    <row r="62" spans="2:14" x14ac:dyDescent="0.35">
      <c r="B62" s="66" t="s">
        <v>120</v>
      </c>
      <c r="C62" s="92" t="s">
        <v>121</v>
      </c>
      <c r="D62" s="90" t="s">
        <v>120</v>
      </c>
      <c r="E62" s="90" t="s">
        <v>112</v>
      </c>
      <c r="F62" s="90"/>
      <c r="G62" s="92" t="s">
        <v>121</v>
      </c>
      <c r="H62" s="90" t="s">
        <v>120</v>
      </c>
      <c r="I62" s="90"/>
      <c r="J62" s="93" t="s">
        <v>112</v>
      </c>
      <c r="K62" s="144"/>
    </row>
    <row r="63" spans="2:14" x14ac:dyDescent="0.35">
      <c r="B63" s="94">
        <f>+F81</f>
        <v>7000</v>
      </c>
      <c r="C63" s="46">
        <v>10</v>
      </c>
      <c r="D63" s="95">
        <f>+C63*B63</f>
        <v>70000</v>
      </c>
      <c r="E63" s="95">
        <f>+D63-F47</f>
        <v>-143960.54400000002</v>
      </c>
      <c r="F63" s="46"/>
      <c r="G63" s="96">
        <v>30</v>
      </c>
      <c r="H63" s="97">
        <f>+G63*B63</f>
        <v>210000</v>
      </c>
      <c r="I63" s="97"/>
      <c r="J63" s="98">
        <f>+H63-F47</f>
        <v>-3960.5440000000235</v>
      </c>
      <c r="K63" s="61"/>
    </row>
    <row r="64" spans="2:14" x14ac:dyDescent="0.35">
      <c r="B64" s="94">
        <f>+B63*1.02</f>
        <v>7140</v>
      </c>
      <c r="C64" s="1">
        <v>20</v>
      </c>
      <c r="D64" s="61">
        <f>+C64*B64</f>
        <v>142800</v>
      </c>
      <c r="E64" s="61">
        <f>+D64-F48</f>
        <v>-122830.80767999997</v>
      </c>
      <c r="F64" s="1"/>
      <c r="G64" s="55">
        <v>60</v>
      </c>
      <c r="H64" s="56">
        <f>+G64*B64</f>
        <v>428400</v>
      </c>
      <c r="I64" s="56"/>
      <c r="J64" s="99">
        <f>+H64-F48</f>
        <v>162769.19232000003</v>
      </c>
      <c r="K64" s="61"/>
    </row>
    <row r="65" spans="2:11" x14ac:dyDescent="0.35">
      <c r="B65" s="94">
        <f>+B64*1.02</f>
        <v>7282.8</v>
      </c>
      <c r="C65" s="1">
        <v>30</v>
      </c>
      <c r="D65" s="61">
        <f>+C65*B65</f>
        <v>218484</v>
      </c>
      <c r="E65" s="61">
        <f>+D65-F49</f>
        <v>-51787.423833600013</v>
      </c>
      <c r="F65" s="1"/>
      <c r="G65" s="55">
        <v>90</v>
      </c>
      <c r="H65" s="56">
        <f>+G65*B65</f>
        <v>655452</v>
      </c>
      <c r="I65" s="56"/>
      <c r="J65" s="99">
        <f>+H65-F49</f>
        <v>385180.57616639999</v>
      </c>
      <c r="K65" s="61"/>
    </row>
    <row r="66" spans="2:11" x14ac:dyDescent="0.35">
      <c r="B66" s="94">
        <f>+B65*1.02</f>
        <v>7428.4560000000001</v>
      </c>
      <c r="C66" s="1">
        <v>40</v>
      </c>
      <c r="D66" s="61">
        <f>+C66*B66</f>
        <v>297138.24</v>
      </c>
      <c r="E66" s="61">
        <f>+D66-F50</f>
        <v>-52873.812509951938</v>
      </c>
      <c r="F66" s="1"/>
      <c r="G66" s="55">
        <v>120</v>
      </c>
      <c r="H66" s="56">
        <f>+G66*B66</f>
        <v>891414.72</v>
      </c>
      <c r="I66" s="56"/>
      <c r="J66" s="99">
        <f>+H66-F50</f>
        <v>541402.6674900481</v>
      </c>
      <c r="K66" s="61"/>
    </row>
    <row r="67" spans="2:11" x14ac:dyDescent="0.35">
      <c r="B67" s="100">
        <f>+B66*1.02</f>
        <v>7577.0251200000002</v>
      </c>
      <c r="C67" s="54">
        <v>40</v>
      </c>
      <c r="D67" s="101">
        <f>+C67*B67</f>
        <v>303081.0048</v>
      </c>
      <c r="E67" s="101">
        <f>+D67-F51</f>
        <v>-53259.288760151016</v>
      </c>
      <c r="F67" s="54"/>
      <c r="G67" s="58">
        <v>120</v>
      </c>
      <c r="H67" s="60">
        <f>+G67*B67</f>
        <v>909243.01439999999</v>
      </c>
      <c r="I67" s="60"/>
      <c r="J67" s="102">
        <f>+H67-F51</f>
        <v>552902.72083984897</v>
      </c>
      <c r="K67" s="61"/>
    </row>
    <row r="69" spans="2:11" x14ac:dyDescent="0.35">
      <c r="J69" s="61" t="s">
        <v>54</v>
      </c>
      <c r="K69" s="61"/>
    </row>
    <row r="70" spans="2:11" x14ac:dyDescent="0.35">
      <c r="B70" s="21" t="s">
        <v>122</v>
      </c>
      <c r="J70" s="61" t="s">
        <v>54</v>
      </c>
      <c r="K70" s="61"/>
    </row>
    <row r="72" spans="2:11" x14ac:dyDescent="0.35">
      <c r="C72" s="21" t="s">
        <v>123</v>
      </c>
      <c r="F72" s="61">
        <f>SUM(E63:E67)</f>
        <v>-424711.87678370293</v>
      </c>
    </row>
    <row r="73" spans="2:11" x14ac:dyDescent="0.35">
      <c r="C73" s="21" t="s">
        <v>124</v>
      </c>
      <c r="F73" s="61">
        <f>SUM(J63:J67)</f>
        <v>1638294.6128162972</v>
      </c>
    </row>
    <row r="76" spans="2:11" x14ac:dyDescent="0.35">
      <c r="B76" s="21" t="s">
        <v>125</v>
      </c>
    </row>
    <row r="78" spans="2:11" x14ac:dyDescent="0.35">
      <c r="B78" s="1" t="s">
        <v>126</v>
      </c>
      <c r="C78" s="43" t="s">
        <v>127</v>
      </c>
      <c r="D78" s="47"/>
      <c r="E78" s="46"/>
      <c r="F78" s="103">
        <v>7012</v>
      </c>
    </row>
    <row r="79" spans="2:11" x14ac:dyDescent="0.35">
      <c r="B79" s="1"/>
      <c r="C79" s="50" t="s">
        <v>128</v>
      </c>
      <c r="E79" s="1"/>
      <c r="F79" s="104">
        <f>108000*1.02*1.02</f>
        <v>112363.2</v>
      </c>
    </row>
    <row r="80" spans="2:11" x14ac:dyDescent="0.35">
      <c r="B80" s="1"/>
      <c r="C80" s="50" t="s">
        <v>129</v>
      </c>
      <c r="E80" s="1"/>
      <c r="F80" s="104">
        <v>85000</v>
      </c>
    </row>
    <row r="81" spans="2:16" x14ac:dyDescent="0.35">
      <c r="B81" s="1"/>
      <c r="C81" s="105" t="s">
        <v>120</v>
      </c>
      <c r="D81" s="54"/>
      <c r="E81" s="54"/>
      <c r="F81" s="106">
        <v>7000</v>
      </c>
      <c r="G81" t="s">
        <v>54</v>
      </c>
    </row>
    <row r="82" spans="2:16" x14ac:dyDescent="0.35">
      <c r="B82" s="22"/>
    </row>
    <row r="83" spans="2:16" x14ac:dyDescent="0.35">
      <c r="B83" s="22"/>
    </row>
    <row r="84" spans="2:16" x14ac:dyDescent="0.35">
      <c r="B84" s="22" t="s">
        <v>130</v>
      </c>
      <c r="L84" t="s">
        <v>54</v>
      </c>
    </row>
    <row r="85" spans="2:16" ht="15" thickBot="1" x14ac:dyDescent="0.4">
      <c r="B85" s="22"/>
    </row>
    <row r="86" spans="2:16" x14ac:dyDescent="0.35">
      <c r="D86" s="107" t="s">
        <v>54</v>
      </c>
      <c r="E86" s="108" t="s">
        <v>54</v>
      </c>
      <c r="F86" s="109" t="s">
        <v>131</v>
      </c>
      <c r="G86" s="110"/>
      <c r="H86" s="109" t="s">
        <v>132</v>
      </c>
      <c r="I86" s="148"/>
      <c r="J86" s="108"/>
      <c r="K86" s="145"/>
      <c r="L86" s="109" t="s">
        <v>133</v>
      </c>
      <c r="M86" s="108"/>
      <c r="N86" s="41"/>
    </row>
    <row r="87" spans="2:16" ht="15" thickBot="1" x14ac:dyDescent="0.4">
      <c r="C87" s="71" t="s">
        <v>120</v>
      </c>
      <c r="D87" s="111" t="s">
        <v>134</v>
      </c>
      <c r="E87" s="112" t="s">
        <v>135</v>
      </c>
      <c r="F87" s="111" t="s">
        <v>134</v>
      </c>
      <c r="G87" s="112" t="s">
        <v>135</v>
      </c>
      <c r="H87" s="111" t="s">
        <v>134</v>
      </c>
      <c r="I87" s="146"/>
      <c r="J87" s="112" t="s">
        <v>135</v>
      </c>
      <c r="K87" s="146"/>
      <c r="L87" s="111" t="s">
        <v>134</v>
      </c>
      <c r="M87" s="112" t="s">
        <v>135</v>
      </c>
      <c r="N87" s="41"/>
    </row>
    <row r="88" spans="2:16" x14ac:dyDescent="0.35">
      <c r="B88" t="s">
        <v>3</v>
      </c>
      <c r="C88" s="113">
        <f>+F81</f>
        <v>7000</v>
      </c>
      <c r="D88" s="67">
        <v>10</v>
      </c>
      <c r="E88" s="67">
        <v>30</v>
      </c>
      <c r="F88" s="75">
        <f>+C88*D88*0.1</f>
        <v>7000</v>
      </c>
      <c r="G88" s="75">
        <f>+C88*E88*0.1</f>
        <v>21000</v>
      </c>
      <c r="H88" s="75">
        <f>+C88*D88*0.2</f>
        <v>14000</v>
      </c>
      <c r="I88" s="75"/>
      <c r="J88" s="75">
        <f>+C88*E88*0.2</f>
        <v>42000</v>
      </c>
      <c r="K88" s="75"/>
      <c r="L88" s="75">
        <f>+C88*D88*0.25</f>
        <v>17500</v>
      </c>
      <c r="M88" s="75">
        <f>+C88*E88*0.25</f>
        <v>52500</v>
      </c>
      <c r="P88" s="56"/>
    </row>
    <row r="89" spans="2:16" x14ac:dyDescent="0.35">
      <c r="B89" t="s">
        <v>4</v>
      </c>
      <c r="C89" s="114">
        <f>+C88*1.02</f>
        <v>7140</v>
      </c>
      <c r="D89" s="69">
        <v>20</v>
      </c>
      <c r="E89" s="69">
        <v>60</v>
      </c>
      <c r="F89" s="77">
        <f>+C89*D89*0.1</f>
        <v>14280</v>
      </c>
      <c r="G89" s="77">
        <f>+C89*E89*0.1</f>
        <v>42840</v>
      </c>
      <c r="H89" s="77">
        <f>+C89*D89*0.2</f>
        <v>28560</v>
      </c>
      <c r="I89" s="77"/>
      <c r="J89" s="77">
        <f>+C89*E89*0.2</f>
        <v>85680</v>
      </c>
      <c r="K89" s="77"/>
      <c r="L89" s="77">
        <f>+C89*D89*0.25</f>
        <v>35700</v>
      </c>
      <c r="M89" s="77">
        <f>+C89*E89*0.25</f>
        <v>107100</v>
      </c>
      <c r="P89" s="56"/>
    </row>
    <row r="90" spans="2:16" x14ac:dyDescent="0.35">
      <c r="B90" t="s">
        <v>5</v>
      </c>
      <c r="C90" s="114">
        <f>+C89*1.02</f>
        <v>7282.8</v>
      </c>
      <c r="D90" s="69">
        <v>30</v>
      </c>
      <c r="E90" s="69">
        <v>90</v>
      </c>
      <c r="F90" s="77">
        <f>+C90*D90*0.1</f>
        <v>21848.400000000001</v>
      </c>
      <c r="G90" s="77">
        <f>+C90*E90*0.1</f>
        <v>65545.2</v>
      </c>
      <c r="H90" s="77">
        <f>+C90*D90*0.2</f>
        <v>43696.800000000003</v>
      </c>
      <c r="I90" s="77"/>
      <c r="J90" s="77">
        <f>+C90*E90*0.2</f>
        <v>131090.4</v>
      </c>
      <c r="K90" s="77"/>
      <c r="L90" s="77">
        <f>+C90*D90*0.25</f>
        <v>54621</v>
      </c>
      <c r="M90" s="77">
        <f>+C90*E90*0.25</f>
        <v>163863</v>
      </c>
      <c r="P90" s="56"/>
    </row>
    <row r="91" spans="2:16" x14ac:dyDescent="0.35">
      <c r="B91" t="s">
        <v>6</v>
      </c>
      <c r="C91" s="114">
        <f>+C90*1.02</f>
        <v>7428.4560000000001</v>
      </c>
      <c r="D91" s="69">
        <v>40</v>
      </c>
      <c r="E91" s="69">
        <v>120</v>
      </c>
      <c r="F91" s="77">
        <f>+C91*D91*0.1</f>
        <v>29713.824000000001</v>
      </c>
      <c r="G91" s="77">
        <f>+C91*E91*0.1</f>
        <v>89141.472000000009</v>
      </c>
      <c r="H91" s="77">
        <f>+C91*D91*0.2</f>
        <v>59427.648000000001</v>
      </c>
      <c r="I91" s="77"/>
      <c r="J91" s="77">
        <f>+C91*E91*0.2</f>
        <v>178282.94400000002</v>
      </c>
      <c r="K91" s="77"/>
      <c r="L91" s="77">
        <f>+C91*D91*0.25</f>
        <v>74284.56</v>
      </c>
      <c r="M91" s="77">
        <f>+C91*E91*0.25</f>
        <v>222853.68</v>
      </c>
      <c r="P91" s="56"/>
    </row>
    <row r="92" spans="2:16" x14ac:dyDescent="0.35">
      <c r="B92" t="s">
        <v>7</v>
      </c>
      <c r="C92" s="75">
        <f>+C91*1.02</f>
        <v>7577.0251200000002</v>
      </c>
      <c r="D92" s="69">
        <v>40</v>
      </c>
      <c r="E92" s="69">
        <v>120</v>
      </c>
      <c r="F92" s="77">
        <f>+C92*D92*0.1</f>
        <v>30308.100480000001</v>
      </c>
      <c r="G92" s="77">
        <f>+C92*E92*0.1</f>
        <v>90924.30144000001</v>
      </c>
      <c r="H92" s="77">
        <f>+C92*D92*0.2</f>
        <v>60616.200960000002</v>
      </c>
      <c r="I92" s="77"/>
      <c r="J92" s="77">
        <f>+C92*E92*0.2</f>
        <v>181848.60288000002</v>
      </c>
      <c r="K92" s="77"/>
      <c r="L92" s="77">
        <f>+C92*D92*0.25</f>
        <v>75770.251199999999</v>
      </c>
      <c r="M92" s="77">
        <f>+C92*E92*0.25</f>
        <v>227310.7536</v>
      </c>
      <c r="P92" s="56"/>
    </row>
  </sheetData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7"/>
  <sheetViews>
    <sheetView topLeftCell="A25" zoomScaleNormal="100" zoomScaleSheetLayoutView="100" workbookViewId="0">
      <selection activeCell="C33" sqref="C33"/>
    </sheetView>
  </sheetViews>
  <sheetFormatPr defaultRowHeight="14.5" x14ac:dyDescent="0.35"/>
  <cols>
    <col min="1" max="3" width="3" style="2" customWidth="1"/>
    <col min="4" max="4" width="30.453125" style="2" bestFit="1" customWidth="1"/>
    <col min="5" max="5" width="13.26953125" style="2" bestFit="1" customWidth="1"/>
    <col min="6" max="6" width="1.81640625" style="2" customWidth="1"/>
    <col min="7" max="7" width="13.26953125" style="2" customWidth="1"/>
    <col min="8" max="8" width="1.81640625" style="1" customWidth="1"/>
    <col min="9" max="9" width="13.26953125" style="1" bestFit="1" customWidth="1"/>
    <col min="10" max="10" width="1.81640625" customWidth="1"/>
    <col min="11" max="11" width="13.26953125" customWidth="1"/>
    <col min="12" max="12" width="1.81640625" customWidth="1"/>
    <col min="13" max="13" width="13.1796875" bestFit="1" customWidth="1"/>
    <col min="14" max="14" width="1.81640625" customWidth="1"/>
    <col min="15" max="15" width="13.26953125" customWidth="1"/>
    <col min="16" max="16" width="1.81640625" customWidth="1"/>
    <col min="17" max="17" width="13.26953125" bestFit="1" customWidth="1"/>
    <col min="18" max="18" width="3.1796875" customWidth="1"/>
    <col min="19" max="19" width="9.1796875" style="136" bestFit="1" customWidth="1"/>
    <col min="20" max="20" width="10.81640625" bestFit="1" customWidth="1"/>
    <col min="21" max="21" width="6" bestFit="1" customWidth="1"/>
    <col min="22" max="22" width="7" bestFit="1" customWidth="1"/>
  </cols>
  <sheetData>
    <row r="1" spans="1:19" ht="17.5" x14ac:dyDescent="0.35">
      <c r="A1" s="162" t="s">
        <v>136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</row>
    <row r="2" spans="1:19" ht="17.5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9" ht="17.5" x14ac:dyDescent="0.35">
      <c r="A3" s="12"/>
      <c r="B3" s="12"/>
      <c r="C3" s="12"/>
      <c r="D3" s="12"/>
      <c r="E3" s="34" t="s">
        <v>137</v>
      </c>
      <c r="F3" s="34"/>
      <c r="G3" s="34"/>
      <c r="H3" s="13"/>
      <c r="I3" s="161" t="s">
        <v>138</v>
      </c>
      <c r="J3" s="161"/>
      <c r="K3" s="161"/>
      <c r="L3" s="161"/>
      <c r="M3" s="161"/>
      <c r="N3" s="161"/>
      <c r="O3" s="161"/>
      <c r="P3" s="161"/>
      <c r="Q3" s="161"/>
    </row>
    <row r="4" spans="1:19" ht="17.5" x14ac:dyDescent="0.35">
      <c r="A4" s="12"/>
      <c r="B4" s="12"/>
      <c r="C4" s="12"/>
      <c r="D4" s="12"/>
      <c r="E4" s="12"/>
      <c r="F4" s="12"/>
      <c r="G4" s="12"/>
      <c r="H4" s="13"/>
      <c r="I4" s="20"/>
      <c r="J4" s="20"/>
      <c r="K4" s="20"/>
      <c r="L4" s="20"/>
      <c r="M4" s="20"/>
      <c r="N4" s="20"/>
      <c r="O4" s="20"/>
      <c r="P4" s="20"/>
      <c r="Q4" s="20"/>
    </row>
    <row r="5" spans="1:19" s="1" customFormat="1" ht="15" thickBot="1" x14ac:dyDescent="0.4">
      <c r="A5" s="6"/>
      <c r="B5" s="6"/>
      <c r="C5" s="6"/>
      <c r="D5" s="6"/>
      <c r="E5" s="7" t="s">
        <v>139</v>
      </c>
      <c r="F5" s="6"/>
      <c r="G5" s="7" t="s">
        <v>140</v>
      </c>
      <c r="H5" s="13"/>
      <c r="I5" s="7" t="s">
        <v>141</v>
      </c>
      <c r="J5" s="6"/>
      <c r="K5" s="7" t="s">
        <v>142</v>
      </c>
      <c r="L5" s="6"/>
      <c r="M5" s="7" t="s">
        <v>143</v>
      </c>
      <c r="O5" s="7" t="s">
        <v>144</v>
      </c>
      <c r="Q5" s="7" t="s">
        <v>145</v>
      </c>
      <c r="S5" s="138" t="s">
        <v>146</v>
      </c>
    </row>
    <row r="6" spans="1:19" ht="18" thickTop="1" x14ac:dyDescent="0.35">
      <c r="A6" s="10"/>
      <c r="B6" s="10"/>
      <c r="C6" s="10"/>
      <c r="D6" s="10"/>
      <c r="E6" s="10"/>
      <c r="F6" s="10"/>
      <c r="G6" s="10"/>
      <c r="H6" s="13"/>
      <c r="I6" s="19" t="s">
        <v>147</v>
      </c>
      <c r="J6" s="10"/>
      <c r="K6" s="19" t="s">
        <v>148</v>
      </c>
      <c r="L6" s="10"/>
      <c r="M6" s="19" t="s">
        <v>149</v>
      </c>
      <c r="N6" s="10"/>
      <c r="O6" s="19" t="s">
        <v>150</v>
      </c>
      <c r="P6" s="10"/>
      <c r="Q6" s="19" t="s">
        <v>151</v>
      </c>
      <c r="R6" s="10"/>
    </row>
    <row r="7" spans="1:19" ht="17.5" x14ac:dyDescent="0.35">
      <c r="A7" s="10"/>
      <c r="B7" s="10"/>
      <c r="C7" s="10"/>
      <c r="D7" s="18" t="s">
        <v>152</v>
      </c>
      <c r="E7" s="10"/>
      <c r="F7" s="10"/>
      <c r="G7" s="10"/>
      <c r="H7" s="13"/>
      <c r="I7" s="37" t="e">
        <f>#REF!</f>
        <v>#REF!</v>
      </c>
      <c r="J7" s="38"/>
      <c r="K7" s="37" t="e">
        <f>#REF!</f>
        <v>#REF!</v>
      </c>
      <c r="L7" s="37"/>
      <c r="M7" s="37" t="e">
        <f>#REF!</f>
        <v>#REF!</v>
      </c>
      <c r="N7" s="37"/>
      <c r="O7" s="37" t="e">
        <f>#REF!</f>
        <v>#REF!</v>
      </c>
      <c r="P7" s="37"/>
      <c r="Q7" s="37" t="e">
        <f>#REF!</f>
        <v>#REF!</v>
      </c>
      <c r="R7" s="10"/>
    </row>
    <row r="8" spans="1:19" x14ac:dyDescent="0.35">
      <c r="A8" s="5" t="s">
        <v>153</v>
      </c>
      <c r="B8" s="5"/>
      <c r="C8" s="5"/>
      <c r="D8" s="5"/>
      <c r="E8" s="5"/>
      <c r="F8" s="5"/>
      <c r="G8" s="5"/>
      <c r="H8" s="13"/>
      <c r="K8" s="1"/>
    </row>
    <row r="9" spans="1:19" x14ac:dyDescent="0.35">
      <c r="A9" s="5"/>
      <c r="B9" s="5" t="s">
        <v>154</v>
      </c>
      <c r="C9" s="5"/>
      <c r="D9" s="5"/>
      <c r="E9" s="5"/>
      <c r="F9" s="5"/>
      <c r="G9" s="5"/>
      <c r="H9" s="13"/>
      <c r="K9" s="1"/>
    </row>
    <row r="10" spans="1:19" x14ac:dyDescent="0.35">
      <c r="A10" s="5"/>
      <c r="B10" s="5"/>
      <c r="C10" s="5" t="s">
        <v>155</v>
      </c>
      <c r="D10" s="5"/>
      <c r="E10" s="5"/>
      <c r="F10" s="5"/>
      <c r="G10" s="5"/>
      <c r="H10" s="13"/>
      <c r="K10" s="1"/>
    </row>
    <row r="11" spans="1:19" x14ac:dyDescent="0.35">
      <c r="A11" s="5"/>
      <c r="B11" s="5"/>
      <c r="C11" s="5"/>
      <c r="D11" s="5" t="s">
        <v>10</v>
      </c>
      <c r="E11" s="5"/>
      <c r="F11" s="5"/>
      <c r="G11" s="5"/>
      <c r="H11" s="13"/>
      <c r="I11" s="3" t="e">
        <f>#REF!</f>
        <v>#REF!</v>
      </c>
      <c r="J11" s="3"/>
      <c r="K11" s="3" t="e">
        <f>#REF!</f>
        <v>#REF!</v>
      </c>
      <c r="L11" s="3"/>
      <c r="M11" s="3" t="e">
        <f>#REF!</f>
        <v>#REF!</v>
      </c>
      <c r="N11" s="3"/>
      <c r="O11" s="3" t="e">
        <f>#REF!</f>
        <v>#REF!</v>
      </c>
      <c r="P11" s="3"/>
      <c r="Q11" s="3" t="e">
        <f>#REF!</f>
        <v>#REF!</v>
      </c>
      <c r="R11" s="3"/>
      <c r="S11" s="136" t="s">
        <v>156</v>
      </c>
    </row>
    <row r="12" spans="1:19" x14ac:dyDescent="0.35">
      <c r="A12" s="5"/>
      <c r="B12" s="5"/>
      <c r="C12" s="5"/>
      <c r="D12" s="11" t="s">
        <v>157</v>
      </c>
      <c r="E12" s="3"/>
      <c r="F12" s="3"/>
      <c r="G12" s="3"/>
      <c r="H12" s="14"/>
      <c r="I12" s="3">
        <v>205000</v>
      </c>
      <c r="J12" s="3"/>
      <c r="K12" s="3">
        <v>205000</v>
      </c>
      <c r="L12" s="3"/>
      <c r="M12" s="3">
        <v>205000</v>
      </c>
      <c r="N12" s="3"/>
      <c r="O12" s="3">
        <v>205000</v>
      </c>
      <c r="Q12" s="3">
        <v>205000</v>
      </c>
      <c r="S12" s="136" t="s">
        <v>158</v>
      </c>
    </row>
    <row r="13" spans="1:19" x14ac:dyDescent="0.35">
      <c r="A13" s="5"/>
      <c r="B13" s="5"/>
      <c r="C13" s="5"/>
      <c r="D13" s="11" t="s">
        <v>159</v>
      </c>
      <c r="E13" s="3"/>
      <c r="F13" s="3"/>
      <c r="G13" s="3"/>
      <c r="H13" s="15"/>
      <c r="I13" s="3">
        <v>75000</v>
      </c>
      <c r="J13" s="3"/>
      <c r="K13" s="3">
        <v>75000</v>
      </c>
      <c r="L13" s="3"/>
      <c r="M13" s="3">
        <v>250000</v>
      </c>
      <c r="N13" s="3"/>
      <c r="O13" s="3">
        <v>75000</v>
      </c>
      <c r="Q13" s="3">
        <v>75000</v>
      </c>
      <c r="S13"/>
    </row>
    <row r="14" spans="1:19" x14ac:dyDescent="0.35">
      <c r="A14" s="5"/>
      <c r="B14" s="5"/>
      <c r="C14" s="5"/>
      <c r="D14" s="5" t="s">
        <v>160</v>
      </c>
      <c r="E14" s="3"/>
      <c r="F14" s="3"/>
      <c r="G14" s="3"/>
      <c r="H14" s="15"/>
      <c r="I14" s="3">
        <v>10000</v>
      </c>
      <c r="J14" s="3"/>
      <c r="K14" s="3">
        <v>10000</v>
      </c>
      <c r="L14" s="3"/>
      <c r="M14" s="3">
        <v>10000</v>
      </c>
      <c r="N14" s="3"/>
      <c r="O14" s="3">
        <v>10000</v>
      </c>
      <c r="Q14" s="3">
        <v>10000</v>
      </c>
      <c r="S14"/>
    </row>
    <row r="15" spans="1:19" x14ac:dyDescent="0.35">
      <c r="A15" s="5"/>
      <c r="B15" s="5"/>
      <c r="C15" s="5"/>
      <c r="D15" s="5" t="s">
        <v>161</v>
      </c>
      <c r="E15" s="3"/>
      <c r="F15" s="3"/>
      <c r="G15" s="3"/>
      <c r="H15" s="15"/>
      <c r="I15" s="3"/>
      <c r="J15" s="3"/>
      <c r="K15" s="3"/>
      <c r="L15" s="3"/>
      <c r="M15" s="3">
        <v>350000</v>
      </c>
      <c r="N15" s="3"/>
      <c r="O15" s="3"/>
      <c r="Q15" s="3"/>
      <c r="S15"/>
    </row>
    <row r="16" spans="1:19" x14ac:dyDescent="0.35">
      <c r="A16" s="5"/>
      <c r="B16" s="5"/>
      <c r="C16" s="5"/>
      <c r="D16" s="5" t="s">
        <v>162</v>
      </c>
      <c r="E16" s="3"/>
      <c r="F16" s="3"/>
      <c r="G16" s="3"/>
      <c r="H16" s="15"/>
      <c r="I16" s="3"/>
      <c r="J16" s="3"/>
      <c r="K16" s="3"/>
      <c r="L16" s="3"/>
      <c r="M16" s="3"/>
      <c r="N16" s="3"/>
      <c r="O16" s="3"/>
      <c r="P16" s="3"/>
      <c r="Q16" s="3"/>
      <c r="R16" s="3"/>
      <c r="S16"/>
    </row>
    <row r="17" spans="1:19" x14ac:dyDescent="0.35">
      <c r="A17" s="5"/>
      <c r="B17" s="5"/>
      <c r="C17" s="5"/>
      <c r="D17" s="5" t="s">
        <v>163</v>
      </c>
      <c r="E17" s="3">
        <v>365000</v>
      </c>
      <c r="F17" s="3"/>
      <c r="G17" s="3">
        <v>365000</v>
      </c>
      <c r="H17" s="15"/>
      <c r="I17" s="3">
        <v>200000</v>
      </c>
      <c r="J17" s="3"/>
      <c r="K17" s="3">
        <v>200000</v>
      </c>
      <c r="L17" s="3"/>
      <c r="M17" s="3">
        <v>120000</v>
      </c>
      <c r="N17" s="3"/>
      <c r="O17" s="3">
        <v>200000</v>
      </c>
      <c r="P17" s="3"/>
      <c r="Q17" s="3">
        <v>200000</v>
      </c>
      <c r="R17" s="3"/>
      <c r="S17"/>
    </row>
    <row r="18" spans="1:19" ht="15" thickBot="1" x14ac:dyDescent="0.4">
      <c r="A18" s="5"/>
      <c r="B18" s="5"/>
      <c r="C18" s="5"/>
      <c r="D18" s="36"/>
      <c r="E18" s="9"/>
      <c r="F18" s="3"/>
      <c r="G18" s="9"/>
      <c r="H18" s="15"/>
      <c r="I18" s="9"/>
      <c r="J18" s="3"/>
      <c r="K18" s="9"/>
      <c r="L18" s="3"/>
      <c r="M18" s="9"/>
      <c r="N18" s="3"/>
      <c r="O18" s="9"/>
      <c r="Q18" s="9"/>
      <c r="S18"/>
    </row>
    <row r="19" spans="1:19" x14ac:dyDescent="0.35">
      <c r="A19" s="5"/>
      <c r="B19" s="5"/>
      <c r="C19" s="5" t="s">
        <v>164</v>
      </c>
      <c r="D19" s="5"/>
      <c r="E19" s="3">
        <f>ROUND(SUM(E10:E18),5)</f>
        <v>365000</v>
      </c>
      <c r="F19" s="3"/>
      <c r="G19" s="3">
        <f>ROUND(SUM(G10:G18),5)</f>
        <v>365000</v>
      </c>
      <c r="H19" s="15"/>
      <c r="I19" s="3" t="e">
        <f>ROUND(SUM(I10:I18),5)</f>
        <v>#REF!</v>
      </c>
      <c r="J19" s="3"/>
      <c r="K19" s="3" t="e">
        <f>ROUND(SUM(K10:K18),5)</f>
        <v>#REF!</v>
      </c>
      <c r="L19" s="3"/>
      <c r="M19" s="3" t="e">
        <f>ROUND(SUM(M10:M18),5)</f>
        <v>#REF!</v>
      </c>
      <c r="N19" s="3"/>
      <c r="O19" s="3" t="e">
        <f>ROUND(SUM(O10:O18),5)</f>
        <v>#REF!</v>
      </c>
      <c r="Q19" s="3" t="e">
        <f>ROUND(SUM(Q10:Q18),5)</f>
        <v>#REF!</v>
      </c>
      <c r="S19"/>
    </row>
    <row r="20" spans="1:19" ht="30" customHeight="1" x14ac:dyDescent="0.35">
      <c r="A20" s="5"/>
      <c r="B20" s="5"/>
      <c r="C20" s="5" t="s">
        <v>165</v>
      </c>
      <c r="D20" s="5"/>
      <c r="E20" s="3">
        <v>17500</v>
      </c>
      <c r="F20" s="3"/>
      <c r="G20" s="3">
        <v>17500</v>
      </c>
      <c r="H20" s="15"/>
      <c r="I20" s="3">
        <v>0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/>
    </row>
    <row r="21" spans="1:19" x14ac:dyDescent="0.35">
      <c r="A21" s="5"/>
      <c r="B21" s="5"/>
      <c r="C21" s="5" t="s">
        <v>15</v>
      </c>
      <c r="D21" s="5"/>
      <c r="E21" s="3">
        <v>0</v>
      </c>
      <c r="F21" s="3"/>
      <c r="G21" s="3">
        <v>0</v>
      </c>
      <c r="H21" s="15"/>
      <c r="I21" s="3" t="e">
        <f>#REF!</f>
        <v>#REF!</v>
      </c>
      <c r="J21" s="3"/>
      <c r="K21" s="3" t="e">
        <f>#REF!</f>
        <v>#REF!</v>
      </c>
      <c r="L21" s="3"/>
      <c r="M21" s="3" t="e">
        <f>#REF!</f>
        <v>#REF!</v>
      </c>
      <c r="N21" s="3"/>
      <c r="O21" s="3" t="e">
        <f>#REF!</f>
        <v>#REF!</v>
      </c>
      <c r="Q21" s="3" t="e">
        <f>#REF!</f>
        <v>#REF!</v>
      </c>
      <c r="S21" s="136" t="s">
        <v>166</v>
      </c>
    </row>
    <row r="22" spans="1:19" x14ac:dyDescent="0.35">
      <c r="A22" s="5"/>
      <c r="B22" s="5"/>
      <c r="C22" s="5" t="s">
        <v>32</v>
      </c>
      <c r="D22" s="5"/>
      <c r="E22" s="3">
        <f>24800*0.6</f>
        <v>14880</v>
      </c>
      <c r="F22" s="3"/>
      <c r="G22" s="3">
        <f>24800*1</f>
        <v>24800</v>
      </c>
      <c r="H22" s="15"/>
      <c r="I22" s="3">
        <f>24800*0.8</f>
        <v>19840</v>
      </c>
      <c r="J22" s="3"/>
      <c r="K22" s="3">
        <f t="shared" ref="K22" si="0">24800*0.8</f>
        <v>19840</v>
      </c>
      <c r="L22" s="3"/>
      <c r="M22" s="3">
        <f t="shared" ref="M22" si="1">24800*0.8</f>
        <v>19840</v>
      </c>
      <c r="N22" s="3"/>
      <c r="O22" s="3">
        <f t="shared" ref="O22" si="2">24800*0.8</f>
        <v>19840</v>
      </c>
      <c r="P22" s="3"/>
      <c r="Q22" s="3">
        <f t="shared" ref="Q22" si="3">24800*0.8</f>
        <v>19840</v>
      </c>
      <c r="R22" s="3"/>
      <c r="S22"/>
    </row>
    <row r="23" spans="1:19" x14ac:dyDescent="0.35">
      <c r="A23" s="5"/>
      <c r="B23" s="5"/>
      <c r="C23" s="5" t="s">
        <v>167</v>
      </c>
      <c r="D23" s="5"/>
      <c r="E23" s="3">
        <v>750</v>
      </c>
      <c r="F23" s="3"/>
      <c r="G23" s="3">
        <v>750</v>
      </c>
      <c r="H23" s="15"/>
      <c r="I23" s="3">
        <v>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/>
    </row>
    <row r="24" spans="1:19" x14ac:dyDescent="0.35">
      <c r="A24" s="5"/>
      <c r="B24" s="5"/>
      <c r="C24" s="5" t="s">
        <v>168</v>
      </c>
      <c r="D24" s="5"/>
      <c r="E24" s="3">
        <v>1500</v>
      </c>
      <c r="F24" s="3"/>
      <c r="G24" s="3">
        <v>1500</v>
      </c>
      <c r="H24" s="15"/>
      <c r="I24" s="3">
        <v>1500</v>
      </c>
      <c r="J24" s="3"/>
      <c r="K24" s="3">
        <v>1500</v>
      </c>
      <c r="L24" s="3"/>
      <c r="M24" s="3">
        <v>1500</v>
      </c>
      <c r="N24" s="3"/>
      <c r="O24" s="3">
        <v>1500</v>
      </c>
      <c r="Q24" s="3">
        <v>1500</v>
      </c>
      <c r="S24"/>
    </row>
    <row r="25" spans="1:19" ht="15" customHeight="1" thickBot="1" x14ac:dyDescent="0.4">
      <c r="A25" s="5"/>
      <c r="B25" s="5"/>
      <c r="C25" s="5" t="s">
        <v>169</v>
      </c>
      <c r="D25" s="5"/>
      <c r="E25" s="9" t="e">
        <f>-E27</f>
        <v>#REF!</v>
      </c>
      <c r="F25" s="3"/>
      <c r="G25" s="9" t="e">
        <f>-G27</f>
        <v>#REF!</v>
      </c>
      <c r="H25" s="14"/>
      <c r="I25" s="9" t="e">
        <f>-I27</f>
        <v>#REF!</v>
      </c>
      <c r="J25" s="3"/>
      <c r="K25" s="9" t="e">
        <f t="shared" ref="K25" si="4">-K27</f>
        <v>#REF!</v>
      </c>
      <c r="L25" s="3"/>
      <c r="M25" s="9" t="e">
        <f t="shared" ref="M25" si="5">-M27</f>
        <v>#REF!</v>
      </c>
      <c r="N25" s="3"/>
      <c r="O25" s="9" t="e">
        <f t="shared" ref="O25" si="6">-O27</f>
        <v>#REF!</v>
      </c>
      <c r="P25" s="3"/>
      <c r="Q25" s="9" t="e">
        <f t="shared" ref="Q25" si="7">-Q27</f>
        <v>#REF!</v>
      </c>
      <c r="R25" s="3"/>
      <c r="S25"/>
    </row>
    <row r="26" spans="1:19" x14ac:dyDescent="0.35">
      <c r="A26" s="5"/>
      <c r="B26" s="5" t="s">
        <v>170</v>
      </c>
      <c r="C26" s="5"/>
      <c r="D26" s="5"/>
      <c r="E26" s="3" t="e">
        <f>ROUND(E9+SUM(E19:E22)+SUM(E23:E25),5)</f>
        <v>#REF!</v>
      </c>
      <c r="F26" s="3"/>
      <c r="G26" s="3" t="e">
        <f>ROUND(G9+SUM(G19:G22)+SUM(G23:G25),5)</f>
        <v>#REF!</v>
      </c>
      <c r="H26" s="15"/>
      <c r="I26" s="3" t="e">
        <f>ROUND(I9+SUM(I19:I22)+SUM(I23:I25),5)</f>
        <v>#REF!</v>
      </c>
      <c r="J26" s="3"/>
      <c r="K26" s="3" t="e">
        <f>ROUND(K9+SUM(K19:K22)+SUM(K23:K25),5)</f>
        <v>#REF!</v>
      </c>
      <c r="L26" s="3"/>
      <c r="M26" s="3" t="e">
        <f>ROUND(M9+SUM(M19:M22)+SUM(M23:M25),5)</f>
        <v>#REF!</v>
      </c>
      <c r="N26" s="3"/>
      <c r="O26" s="3" t="e">
        <f>ROUND(O9+SUM(O19:O22)+SUM(O23:O25),5)</f>
        <v>#REF!</v>
      </c>
      <c r="Q26" s="3" t="e">
        <f>ROUND(Q9+SUM(Q19:Q22)+SUM(Q23:Q25),5)</f>
        <v>#REF!</v>
      </c>
      <c r="S26"/>
    </row>
    <row r="27" spans="1:19" hidden="1" x14ac:dyDescent="0.35">
      <c r="A27" s="5"/>
      <c r="B27" s="5"/>
      <c r="C27" s="5"/>
      <c r="D27" s="5"/>
      <c r="E27" s="35" t="e">
        <f>(E19+E20+E21+E22+E23+E24-E66)</f>
        <v>#REF!</v>
      </c>
      <c r="F27" s="35"/>
      <c r="G27" s="35" t="e">
        <f>(G19+G20+G21+G22+G23+G24-G66)</f>
        <v>#REF!</v>
      </c>
      <c r="H27" s="15"/>
      <c r="I27" s="35" t="e">
        <f>(I19+I20+I21+I22+I23+I24-I66)</f>
        <v>#REF!</v>
      </c>
      <c r="J27" s="3"/>
      <c r="K27" s="35" t="e">
        <f>(K19+K20+K21+K22+K23+K24-K66)</f>
        <v>#REF!</v>
      </c>
      <c r="L27" s="3"/>
      <c r="M27" s="35" t="e">
        <f>(M19+M20+M21+M22+M23+M24-M66)</f>
        <v>#REF!</v>
      </c>
      <c r="N27" s="3"/>
      <c r="O27" s="35" t="e">
        <f>(O19+O20+O21+O22+O23+O24-O66)</f>
        <v>#REF!</v>
      </c>
      <c r="P27" s="3"/>
      <c r="Q27" s="35" t="e">
        <f>(Q19+Q20+Q21+Q22+Q23+Q24-Q66)</f>
        <v>#REF!</v>
      </c>
      <c r="R27" s="3"/>
      <c r="S27"/>
    </row>
    <row r="28" spans="1:19" ht="21" customHeight="1" x14ac:dyDescent="0.35">
      <c r="A28" s="5"/>
      <c r="B28" s="5" t="s">
        <v>171</v>
      </c>
      <c r="C28" s="5"/>
      <c r="D28" s="5"/>
      <c r="E28" s="3"/>
      <c r="F28" s="3"/>
      <c r="G28" s="3"/>
      <c r="H28" s="15"/>
      <c r="I28" s="3"/>
      <c r="J28" s="3"/>
      <c r="K28" s="3"/>
      <c r="L28" s="3"/>
      <c r="M28" s="3"/>
      <c r="N28" s="3"/>
      <c r="O28" s="3"/>
      <c r="Q28" s="3"/>
      <c r="S28"/>
    </row>
    <row r="29" spans="1:19" x14ac:dyDescent="0.35">
      <c r="A29" s="5"/>
      <c r="B29" s="5"/>
      <c r="C29" s="5" t="s">
        <v>34</v>
      </c>
      <c r="D29" s="5"/>
      <c r="E29" s="3">
        <v>15000</v>
      </c>
      <c r="F29" s="3"/>
      <c r="G29" s="3">
        <v>15000</v>
      </c>
      <c r="H29" s="14"/>
      <c r="I29" s="3">
        <v>20000</v>
      </c>
      <c r="J29" s="3"/>
      <c r="K29" s="3">
        <v>20000</v>
      </c>
      <c r="L29" s="3"/>
      <c r="M29" s="3">
        <v>30000</v>
      </c>
      <c r="N29" s="3"/>
      <c r="O29" s="3">
        <v>30000</v>
      </c>
      <c r="P29" s="3"/>
      <c r="Q29" s="3">
        <v>30000</v>
      </c>
      <c r="R29" s="3"/>
      <c r="S29"/>
    </row>
    <row r="30" spans="1:19" x14ac:dyDescent="0.35">
      <c r="A30" s="5"/>
      <c r="B30" s="5"/>
      <c r="C30" s="5" t="s">
        <v>22</v>
      </c>
      <c r="D30" s="5"/>
      <c r="E30" s="3">
        <v>0</v>
      </c>
      <c r="F30" s="3"/>
      <c r="G30" s="3">
        <v>0</v>
      </c>
      <c r="H30" s="14"/>
      <c r="I30" s="3">
        <v>40000</v>
      </c>
      <c r="J30" s="3"/>
      <c r="K30" s="3">
        <v>40000</v>
      </c>
      <c r="L30" s="3"/>
      <c r="M30" s="3">
        <v>40000</v>
      </c>
      <c r="N30" s="3"/>
      <c r="O30" s="3">
        <v>40000</v>
      </c>
      <c r="P30" s="3"/>
      <c r="Q30" s="3">
        <v>40000</v>
      </c>
      <c r="R30" s="3"/>
      <c r="S30"/>
    </row>
    <row r="31" spans="1:19" x14ac:dyDescent="0.35">
      <c r="A31" s="5"/>
      <c r="B31" s="5"/>
      <c r="C31" s="5" t="s">
        <v>172</v>
      </c>
      <c r="D31" s="5"/>
      <c r="E31" s="3">
        <v>30000</v>
      </c>
      <c r="F31" s="3"/>
      <c r="G31" s="3">
        <v>30000</v>
      </c>
      <c r="H31" s="16"/>
      <c r="I31" s="3">
        <v>30000</v>
      </c>
      <c r="J31" s="3"/>
      <c r="K31" s="3">
        <v>30000</v>
      </c>
      <c r="L31" s="3"/>
      <c r="M31" s="3">
        <v>30000</v>
      </c>
      <c r="N31" s="3"/>
      <c r="O31" s="3">
        <v>30000</v>
      </c>
      <c r="P31" s="3"/>
      <c r="Q31" s="3">
        <v>30000</v>
      </c>
      <c r="R31" s="3"/>
      <c r="S31"/>
    </row>
    <row r="32" spans="1:19" x14ac:dyDescent="0.35">
      <c r="A32" s="5"/>
      <c r="B32" s="5"/>
      <c r="C32" s="5" t="s">
        <v>24</v>
      </c>
      <c r="D32" s="5"/>
      <c r="E32" s="3" t="e">
        <f>#REF!</f>
        <v>#REF!</v>
      </c>
      <c r="F32" s="3"/>
      <c r="G32" s="3" t="e">
        <f>E32</f>
        <v>#REF!</v>
      </c>
      <c r="H32" s="16"/>
      <c r="I32" s="3" t="e">
        <f>#REF!</f>
        <v>#REF!</v>
      </c>
      <c r="J32" s="3"/>
      <c r="K32" s="3" t="e">
        <f>#REF!</f>
        <v>#REF!</v>
      </c>
      <c r="L32" s="3"/>
      <c r="M32" s="3" t="e">
        <f>#REF!</f>
        <v>#REF!</v>
      </c>
      <c r="N32" s="3"/>
      <c r="O32" s="3" t="e">
        <f>#REF!</f>
        <v>#REF!</v>
      </c>
      <c r="Q32" s="3" t="e">
        <f>#REF!</f>
        <v>#REF!</v>
      </c>
      <c r="S32" s="136" t="s">
        <v>173</v>
      </c>
    </row>
    <row r="33" spans="1:19" x14ac:dyDescent="0.35">
      <c r="A33" s="5"/>
      <c r="B33" s="5"/>
      <c r="C33" s="5" t="s">
        <v>174</v>
      </c>
      <c r="D33" s="5"/>
      <c r="E33" s="3" t="e">
        <f>#REF!</f>
        <v>#REF!</v>
      </c>
      <c r="F33" s="3"/>
      <c r="G33" s="3" t="e">
        <f>E33</f>
        <v>#REF!</v>
      </c>
      <c r="H33" s="16"/>
      <c r="I33" s="3" t="e">
        <f>#REF!</f>
        <v>#REF!</v>
      </c>
      <c r="J33" s="3"/>
      <c r="K33" s="3" t="e">
        <f>#REF!</f>
        <v>#REF!</v>
      </c>
      <c r="L33" s="3"/>
      <c r="M33" s="3" t="e">
        <f>#REF!</f>
        <v>#REF!</v>
      </c>
      <c r="N33" s="3"/>
      <c r="O33" s="3" t="e">
        <f>#REF!</f>
        <v>#REF!</v>
      </c>
      <c r="P33" s="3"/>
      <c r="Q33" s="3" t="e">
        <f>#REF!</f>
        <v>#REF!</v>
      </c>
      <c r="S33" s="136" t="s">
        <v>175</v>
      </c>
    </row>
    <row r="34" spans="1:19" x14ac:dyDescent="0.35">
      <c r="A34" s="5"/>
      <c r="B34" s="5"/>
      <c r="C34" s="5" t="s">
        <v>176</v>
      </c>
      <c r="D34" s="5"/>
      <c r="E34" s="3" t="e">
        <f>#REF!</f>
        <v>#REF!</v>
      </c>
      <c r="F34" s="3"/>
      <c r="G34" s="3" t="e">
        <f>E34</f>
        <v>#REF!</v>
      </c>
      <c r="H34" s="14"/>
      <c r="I34" s="3" t="e">
        <f>#REF!</f>
        <v>#REF!</v>
      </c>
      <c r="J34" s="3"/>
      <c r="K34" s="3" t="e">
        <f>#REF!</f>
        <v>#REF!</v>
      </c>
      <c r="L34" s="3"/>
      <c r="M34" s="3" t="e">
        <f>#REF!</f>
        <v>#REF!</v>
      </c>
      <c r="N34" s="3"/>
      <c r="O34" s="3" t="e">
        <f>#REF!</f>
        <v>#REF!</v>
      </c>
      <c r="Q34" s="3" t="e">
        <f>#REF!</f>
        <v>#REF!</v>
      </c>
      <c r="S34" s="136" t="s">
        <v>177</v>
      </c>
    </row>
    <row r="35" spans="1:19" x14ac:dyDescent="0.35">
      <c r="A35" s="5"/>
      <c r="B35" s="5"/>
      <c r="C35" s="5" t="s">
        <v>178</v>
      </c>
      <c r="D35" s="5"/>
      <c r="E35" s="3">
        <v>0</v>
      </c>
      <c r="F35" s="3"/>
      <c r="G35" s="3">
        <v>5000</v>
      </c>
      <c r="H35" s="14"/>
      <c r="I35" s="3">
        <v>5000</v>
      </c>
      <c r="J35" s="3"/>
      <c r="K35" s="3">
        <v>5000</v>
      </c>
      <c r="L35" s="3"/>
      <c r="M35" s="3">
        <v>5000</v>
      </c>
      <c r="N35" s="3"/>
      <c r="O35" s="3">
        <v>5000</v>
      </c>
      <c r="P35" s="3"/>
      <c r="Q35" s="3">
        <v>5000</v>
      </c>
      <c r="R35" s="3"/>
      <c r="S35"/>
    </row>
    <row r="36" spans="1:19" x14ac:dyDescent="0.35">
      <c r="A36" s="5"/>
      <c r="B36" s="5"/>
      <c r="C36" s="5" t="s">
        <v>179</v>
      </c>
      <c r="D36" s="5"/>
      <c r="E36" s="3">
        <v>2000</v>
      </c>
      <c r="F36" s="3"/>
      <c r="G36" s="3">
        <v>2000</v>
      </c>
      <c r="H36" s="15"/>
      <c r="I36" s="3">
        <v>2000</v>
      </c>
      <c r="J36" s="3"/>
      <c r="K36" s="3">
        <v>2000</v>
      </c>
      <c r="L36" s="3"/>
      <c r="M36" s="3">
        <v>2000</v>
      </c>
      <c r="N36" s="3"/>
      <c r="O36" s="3">
        <v>2000</v>
      </c>
      <c r="Q36" s="3">
        <v>2000</v>
      </c>
      <c r="S36"/>
    </row>
    <row r="37" spans="1:19" x14ac:dyDescent="0.35">
      <c r="A37" s="5"/>
      <c r="B37" s="5"/>
      <c r="C37" s="5" t="s">
        <v>180</v>
      </c>
      <c r="D37" s="5"/>
      <c r="E37" s="3">
        <v>5000</v>
      </c>
      <c r="F37" s="3"/>
      <c r="G37" s="3">
        <v>5000</v>
      </c>
      <c r="H37" s="15"/>
      <c r="I37" s="3">
        <v>5000</v>
      </c>
      <c r="J37" s="3"/>
      <c r="K37" s="3">
        <v>5000</v>
      </c>
      <c r="L37" s="3"/>
      <c r="M37" s="3">
        <v>5000</v>
      </c>
      <c r="N37" s="3"/>
      <c r="O37" s="3">
        <v>5000</v>
      </c>
      <c r="Q37" s="3">
        <v>5000</v>
      </c>
      <c r="S37"/>
    </row>
    <row r="38" spans="1:19" x14ac:dyDescent="0.35">
      <c r="A38" s="5"/>
      <c r="B38" s="5"/>
      <c r="C38" s="5" t="s">
        <v>181</v>
      </c>
      <c r="D38" s="5"/>
      <c r="E38" s="3">
        <v>1000</v>
      </c>
      <c r="F38" s="3"/>
      <c r="G38" s="3">
        <v>1000</v>
      </c>
      <c r="H38" s="15"/>
      <c r="I38" s="3">
        <v>1000</v>
      </c>
      <c r="J38" s="3"/>
      <c r="K38" s="3">
        <v>2000</v>
      </c>
      <c r="L38" s="3"/>
      <c r="M38" s="3">
        <v>3000</v>
      </c>
      <c r="N38" s="3"/>
      <c r="O38" s="3">
        <v>4000</v>
      </c>
      <c r="Q38" s="3">
        <v>4000</v>
      </c>
      <c r="S38"/>
    </row>
    <row r="39" spans="1:19" x14ac:dyDescent="0.35">
      <c r="A39" s="5"/>
      <c r="B39" s="5"/>
      <c r="C39" s="5" t="s">
        <v>182</v>
      </c>
      <c r="D39" s="5"/>
      <c r="E39" s="3" t="e">
        <f>#REF!</f>
        <v>#REF!</v>
      </c>
      <c r="F39" s="3"/>
      <c r="G39" s="3" t="e">
        <f>#REF!</f>
        <v>#REF!</v>
      </c>
      <c r="H39" s="14"/>
      <c r="I39" s="3" t="e">
        <f>#REF!</f>
        <v>#REF!</v>
      </c>
      <c r="J39" s="3"/>
      <c r="K39" s="3" t="e">
        <f>#REF!</f>
        <v>#REF!</v>
      </c>
      <c r="L39" s="3"/>
      <c r="M39" s="3" t="e">
        <f>#REF!</f>
        <v>#REF!</v>
      </c>
      <c r="N39" s="3"/>
      <c r="O39" s="3" t="e">
        <f>#REF!</f>
        <v>#REF!</v>
      </c>
      <c r="Q39" s="3" t="e">
        <f>#REF!</f>
        <v>#REF!</v>
      </c>
      <c r="S39" s="136" t="s">
        <v>183</v>
      </c>
    </row>
    <row r="40" spans="1:19" x14ac:dyDescent="0.35">
      <c r="A40" s="5"/>
      <c r="B40" s="5"/>
      <c r="C40" s="5" t="s">
        <v>184</v>
      </c>
      <c r="D40" s="5"/>
      <c r="E40" s="3">
        <v>0</v>
      </c>
      <c r="F40" s="3"/>
      <c r="G40" s="3">
        <v>7500</v>
      </c>
      <c r="H40" s="14"/>
      <c r="I40" s="3">
        <v>7500</v>
      </c>
      <c r="J40" s="3"/>
      <c r="K40" s="3">
        <v>7500</v>
      </c>
      <c r="L40" s="3"/>
      <c r="M40" s="3">
        <v>0</v>
      </c>
      <c r="N40" s="3"/>
      <c r="O40" s="3">
        <v>0</v>
      </c>
      <c r="Q40" s="3">
        <v>0</v>
      </c>
      <c r="S40"/>
    </row>
    <row r="41" spans="1:19" x14ac:dyDescent="0.35">
      <c r="A41" s="5"/>
      <c r="B41" s="5"/>
      <c r="C41" s="5" t="s">
        <v>185</v>
      </c>
      <c r="D41" s="5"/>
      <c r="E41" s="3">
        <f>4500</f>
        <v>4500</v>
      </c>
      <c r="F41" s="3"/>
      <c r="G41" s="3">
        <f>4500</f>
        <v>4500</v>
      </c>
      <c r="H41" s="14"/>
      <c r="I41" s="3">
        <f>4500+10000+10000</f>
        <v>24500</v>
      </c>
      <c r="J41" s="3"/>
      <c r="K41" s="3">
        <f>7000+10000</f>
        <v>17000</v>
      </c>
      <c r="L41" s="3"/>
      <c r="M41" s="3">
        <f>9500+10000</f>
        <v>19500</v>
      </c>
      <c r="N41" s="3"/>
      <c r="O41" s="3">
        <f>12500+10000</f>
        <v>22500</v>
      </c>
      <c r="P41" s="3"/>
      <c r="Q41" s="3">
        <f>5000+5000+7500+15000+10000</f>
        <v>42500</v>
      </c>
      <c r="R41" s="3"/>
      <c r="S41"/>
    </row>
    <row r="42" spans="1:19" x14ac:dyDescent="0.35">
      <c r="A42" s="5"/>
      <c r="B42" s="5"/>
      <c r="C42" s="5" t="s">
        <v>186</v>
      </c>
      <c r="D42" s="5"/>
      <c r="E42" s="3" t="e">
        <f>#REF!</f>
        <v>#REF!</v>
      </c>
      <c r="F42" s="3"/>
      <c r="G42" s="3" t="e">
        <f>E42</f>
        <v>#REF!</v>
      </c>
      <c r="H42" s="16"/>
      <c r="I42" s="3" t="e">
        <f>#REF!</f>
        <v>#REF!</v>
      </c>
      <c r="J42" s="3"/>
      <c r="K42" s="3" t="e">
        <f>#REF!</f>
        <v>#REF!</v>
      </c>
      <c r="L42" s="3"/>
      <c r="M42" s="3" t="e">
        <f>#REF!</f>
        <v>#REF!</v>
      </c>
      <c r="N42" s="3"/>
      <c r="O42" s="3" t="e">
        <f>#REF!</f>
        <v>#REF!</v>
      </c>
      <c r="P42" s="3"/>
      <c r="Q42" s="3" t="e">
        <f>#REF!</f>
        <v>#REF!</v>
      </c>
      <c r="R42" s="3"/>
      <c r="S42" s="136" t="s">
        <v>187</v>
      </c>
    </row>
    <row r="43" spans="1:19" x14ac:dyDescent="0.35">
      <c r="A43" s="5"/>
      <c r="B43" s="5"/>
      <c r="C43" s="5" t="s">
        <v>188</v>
      </c>
      <c r="D43" s="5"/>
      <c r="E43" s="3">
        <v>1000</v>
      </c>
      <c r="F43" s="3"/>
      <c r="G43" s="3">
        <v>1000</v>
      </c>
      <c r="H43" s="15"/>
      <c r="I43" s="3">
        <v>1000</v>
      </c>
      <c r="J43" s="3"/>
      <c r="K43" s="3">
        <v>1500</v>
      </c>
      <c r="L43" s="3"/>
      <c r="M43" s="3">
        <v>1500</v>
      </c>
      <c r="N43" s="3"/>
      <c r="O43" s="3">
        <v>1500</v>
      </c>
      <c r="Q43" s="3">
        <v>1500</v>
      </c>
      <c r="S43"/>
    </row>
    <row r="44" spans="1:19" x14ac:dyDescent="0.35">
      <c r="A44" s="5"/>
      <c r="B44" s="5"/>
      <c r="C44" s="5" t="s">
        <v>189</v>
      </c>
      <c r="D44" s="5"/>
      <c r="E44" s="3" t="e">
        <f>#REF!</f>
        <v>#REF!</v>
      </c>
      <c r="F44" s="3"/>
      <c r="G44" s="3" t="e">
        <f>#REF!</f>
        <v>#REF!</v>
      </c>
      <c r="H44" s="14"/>
      <c r="I44" s="3" t="e">
        <f>#REF!</f>
        <v>#REF!</v>
      </c>
      <c r="J44" s="3"/>
      <c r="K44" s="3" t="e">
        <f>#REF!</f>
        <v>#REF!</v>
      </c>
      <c r="L44" s="3"/>
      <c r="M44" s="3" t="e">
        <f>#REF!</f>
        <v>#REF!</v>
      </c>
      <c r="N44" s="3"/>
      <c r="O44" s="3" t="e">
        <f>#REF!</f>
        <v>#REF!</v>
      </c>
      <c r="Q44" s="3" t="e">
        <f>#REF!</f>
        <v>#REF!</v>
      </c>
      <c r="S44" s="136" t="s">
        <v>190</v>
      </c>
    </row>
    <row r="45" spans="1:19" x14ac:dyDescent="0.35">
      <c r="A45" s="5"/>
      <c r="B45" s="5"/>
      <c r="C45" s="5" t="s">
        <v>191</v>
      </c>
      <c r="D45" s="5"/>
      <c r="E45" s="3" t="e">
        <f>#REF!</f>
        <v>#REF!</v>
      </c>
      <c r="F45" s="3"/>
      <c r="G45" s="3">
        <v>0</v>
      </c>
      <c r="H45" s="14"/>
      <c r="I45" s="3" t="e">
        <f>#REF!</f>
        <v>#REF!</v>
      </c>
      <c r="J45" s="3"/>
      <c r="K45" s="3" t="e">
        <f>#REF!</f>
        <v>#REF!</v>
      </c>
      <c r="L45" s="3"/>
      <c r="M45" s="3" t="e">
        <f>#REF!</f>
        <v>#REF!</v>
      </c>
      <c r="N45" s="3"/>
      <c r="O45" s="3" t="e">
        <f>#REF!</f>
        <v>#REF!</v>
      </c>
      <c r="Q45" s="3" t="e">
        <f>#REF!</f>
        <v>#REF!</v>
      </c>
      <c r="S45" s="136" t="s">
        <v>192</v>
      </c>
    </row>
    <row r="46" spans="1:19" x14ac:dyDescent="0.35">
      <c r="A46" s="5"/>
      <c r="B46" s="5"/>
      <c r="C46" s="5" t="s">
        <v>193</v>
      </c>
      <c r="D46" s="5"/>
      <c r="E46" s="3">
        <f>(2000+(200*12))/0.9</f>
        <v>4888.8888888888887</v>
      </c>
      <c r="F46" s="3"/>
      <c r="G46" s="3">
        <f>2400/0.9</f>
        <v>2666.6666666666665</v>
      </c>
      <c r="H46" s="14"/>
      <c r="I46" s="3" t="e">
        <f>#REF!</f>
        <v>#REF!</v>
      </c>
      <c r="J46" s="3"/>
      <c r="K46" s="3" t="e">
        <f>#REF!</f>
        <v>#REF!</v>
      </c>
      <c r="L46" s="3"/>
      <c r="M46" s="3" t="e">
        <f>#REF!</f>
        <v>#REF!</v>
      </c>
      <c r="N46" s="3"/>
      <c r="O46" s="3" t="e">
        <f>#REF!</f>
        <v>#REF!</v>
      </c>
      <c r="Q46" s="3" t="e">
        <f>#REF!</f>
        <v>#REF!</v>
      </c>
      <c r="S46" s="136" t="s">
        <v>194</v>
      </c>
    </row>
    <row r="47" spans="1:19" x14ac:dyDescent="0.35">
      <c r="A47" s="5"/>
      <c r="B47" s="5"/>
      <c r="C47" s="5" t="s">
        <v>195</v>
      </c>
      <c r="D47" s="5"/>
      <c r="E47" s="3">
        <v>2000</v>
      </c>
      <c r="F47" s="3"/>
      <c r="G47" s="3">
        <v>2000</v>
      </c>
      <c r="H47" s="14"/>
      <c r="I47" s="3">
        <v>0</v>
      </c>
      <c r="J47" s="3"/>
      <c r="K47" s="3">
        <v>0</v>
      </c>
      <c r="L47" s="3"/>
      <c r="M47" s="3">
        <v>0</v>
      </c>
      <c r="N47" s="3"/>
      <c r="O47" s="3">
        <v>0</v>
      </c>
      <c r="Q47" s="3">
        <v>0</v>
      </c>
      <c r="S47"/>
    </row>
    <row r="48" spans="1:19" x14ac:dyDescent="0.35">
      <c r="A48" s="5"/>
      <c r="B48" s="5"/>
      <c r="C48" s="5" t="s">
        <v>196</v>
      </c>
      <c r="D48" s="5"/>
      <c r="E48" s="3">
        <v>4000</v>
      </c>
      <c r="F48" s="3"/>
      <c r="G48" s="3">
        <v>4000</v>
      </c>
      <c r="H48" s="16"/>
      <c r="I48" s="3">
        <v>4000</v>
      </c>
      <c r="J48" s="3"/>
      <c r="K48" s="3">
        <v>4000</v>
      </c>
      <c r="L48" s="3"/>
      <c r="M48" s="3">
        <v>4000</v>
      </c>
      <c r="N48" s="3"/>
      <c r="O48" s="3">
        <v>4000</v>
      </c>
      <c r="Q48" s="3">
        <v>4000</v>
      </c>
      <c r="S48"/>
    </row>
    <row r="49" spans="1:19" x14ac:dyDescent="0.35">
      <c r="A49" s="5"/>
      <c r="B49" s="5"/>
      <c r="C49" s="5" t="s">
        <v>197</v>
      </c>
      <c r="D49" s="5"/>
      <c r="E49" s="3">
        <v>176000</v>
      </c>
      <c r="F49" s="3"/>
      <c r="G49" s="3">
        <v>176000</v>
      </c>
      <c r="H49" s="14"/>
      <c r="I49" s="3" t="e">
        <f>#REF!</f>
        <v>#REF!</v>
      </c>
      <c r="J49" s="3"/>
      <c r="K49" s="3" t="e">
        <f>#REF!</f>
        <v>#REF!</v>
      </c>
      <c r="L49" s="3"/>
      <c r="M49" s="3" t="e">
        <f>#REF!</f>
        <v>#REF!</v>
      </c>
      <c r="N49" s="3"/>
      <c r="O49" s="3" t="e">
        <f>#REF!</f>
        <v>#REF!</v>
      </c>
      <c r="Q49" s="3" t="e">
        <f>#REF!</f>
        <v>#REF!</v>
      </c>
      <c r="S49"/>
    </row>
    <row r="50" spans="1:19" x14ac:dyDescent="0.35">
      <c r="A50" s="5"/>
      <c r="B50" s="5"/>
      <c r="C50" s="5" t="s">
        <v>198</v>
      </c>
      <c r="D50" s="5"/>
      <c r="E50" s="3" t="e">
        <f>#REF!</f>
        <v>#REF!</v>
      </c>
      <c r="F50" s="3"/>
      <c r="G50" s="3" t="e">
        <f>E50</f>
        <v>#REF!</v>
      </c>
      <c r="H50" s="17"/>
      <c r="I50" s="3" t="e">
        <f>#REF!</f>
        <v>#REF!</v>
      </c>
      <c r="J50" s="3"/>
      <c r="K50" s="3" t="e">
        <f>#REF!</f>
        <v>#REF!</v>
      </c>
      <c r="L50" s="3"/>
      <c r="M50" s="3" t="e">
        <f>#REF!</f>
        <v>#REF!</v>
      </c>
      <c r="N50" s="3"/>
      <c r="O50" s="3" t="e">
        <f>#REF!</f>
        <v>#REF!</v>
      </c>
      <c r="Q50" s="3" t="e">
        <f>#REF!</f>
        <v>#REF!</v>
      </c>
      <c r="S50"/>
    </row>
    <row r="51" spans="1:19" x14ac:dyDescent="0.35">
      <c r="A51" s="5"/>
      <c r="B51" s="5"/>
      <c r="C51" s="5" t="s">
        <v>199</v>
      </c>
      <c r="D51" s="5"/>
      <c r="E51" s="3" t="e">
        <f>#REF!</f>
        <v>#REF!</v>
      </c>
      <c r="F51" s="3"/>
      <c r="G51" s="3" t="e">
        <f>E51</f>
        <v>#REF!</v>
      </c>
      <c r="H51" s="15"/>
      <c r="I51" s="3" t="e">
        <f>#REF!</f>
        <v>#REF!</v>
      </c>
      <c r="J51" s="3"/>
      <c r="K51" s="3" t="e">
        <f>#REF!</f>
        <v>#REF!</v>
      </c>
      <c r="L51" s="3"/>
      <c r="M51" s="3" t="e">
        <f>#REF!</f>
        <v>#REF!</v>
      </c>
      <c r="N51" s="3"/>
      <c r="O51" s="3" t="e">
        <f>#REF!</f>
        <v>#REF!</v>
      </c>
      <c r="Q51" s="3" t="e">
        <f>#REF!</f>
        <v>#REF!</v>
      </c>
      <c r="S51"/>
    </row>
    <row r="52" spans="1:19" x14ac:dyDescent="0.35">
      <c r="A52" s="5"/>
      <c r="B52" s="5"/>
      <c r="C52" s="5" t="s">
        <v>200</v>
      </c>
      <c r="D52" s="5"/>
      <c r="E52" s="3" t="e">
        <f>#REF!</f>
        <v>#REF!</v>
      </c>
      <c r="F52" s="3"/>
      <c r="G52" s="3" t="e">
        <f>E52</f>
        <v>#REF!</v>
      </c>
      <c r="H52" s="16"/>
      <c r="I52" s="3" t="e">
        <f>#REF!</f>
        <v>#REF!</v>
      </c>
      <c r="J52" s="3"/>
      <c r="K52" s="3" t="e">
        <f>#REF!</f>
        <v>#REF!</v>
      </c>
      <c r="L52" s="3"/>
      <c r="M52" s="3" t="e">
        <f>#REF!</f>
        <v>#REF!</v>
      </c>
      <c r="N52" s="3"/>
      <c r="O52" s="3" t="e">
        <f>#REF!</f>
        <v>#REF!</v>
      </c>
      <c r="Q52" s="3" t="e">
        <f>#REF!</f>
        <v>#REF!</v>
      </c>
      <c r="S52" s="136" t="s">
        <v>201</v>
      </c>
    </row>
    <row r="53" spans="1:19" x14ac:dyDescent="0.35">
      <c r="A53" s="5"/>
      <c r="B53" s="5"/>
      <c r="C53" s="5" t="s">
        <v>202</v>
      </c>
      <c r="D53" s="5"/>
      <c r="E53" s="3">
        <v>2000</v>
      </c>
      <c r="F53" s="3"/>
      <c r="G53" s="3">
        <v>2000</v>
      </c>
      <c r="H53" s="16"/>
      <c r="I53" s="3">
        <v>2000</v>
      </c>
      <c r="J53" s="3"/>
      <c r="K53" s="3">
        <v>2000</v>
      </c>
      <c r="L53" s="3"/>
      <c r="M53" s="3">
        <v>2000</v>
      </c>
      <c r="N53" s="3"/>
      <c r="O53" s="3">
        <v>2000</v>
      </c>
      <c r="Q53" s="3">
        <v>2000</v>
      </c>
      <c r="S53"/>
    </row>
    <row r="54" spans="1:19" x14ac:dyDescent="0.35">
      <c r="A54" s="5"/>
      <c r="B54" s="5"/>
      <c r="C54" s="5" t="s">
        <v>203</v>
      </c>
      <c r="D54" s="5"/>
      <c r="E54" s="3"/>
      <c r="F54" s="3"/>
      <c r="G54" s="3"/>
      <c r="H54" s="16"/>
      <c r="I54" s="3">
        <f>250*8*2</f>
        <v>4000</v>
      </c>
      <c r="J54" s="3"/>
      <c r="K54" s="3">
        <f>250*8*2</f>
        <v>4000</v>
      </c>
      <c r="L54" s="3"/>
      <c r="M54" s="3">
        <f>250*8*2</f>
        <v>4000</v>
      </c>
      <c r="N54" s="3"/>
      <c r="O54" s="3">
        <f>250*8*2</f>
        <v>4000</v>
      </c>
      <c r="P54" s="3"/>
      <c r="Q54" s="3">
        <f>250*8*2</f>
        <v>4000</v>
      </c>
      <c r="R54" s="3"/>
      <c r="S54"/>
    </row>
    <row r="55" spans="1:19" x14ac:dyDescent="0.35">
      <c r="A55" s="5"/>
      <c r="B55" s="5"/>
      <c r="C55" s="5" t="s">
        <v>204</v>
      </c>
      <c r="D55" s="5"/>
      <c r="E55" s="3">
        <v>2200</v>
      </c>
      <c r="F55" s="3"/>
      <c r="G55" s="3">
        <v>2200</v>
      </c>
      <c r="H55" s="16"/>
      <c r="I55" s="3">
        <f>E55*1.04</f>
        <v>2288</v>
      </c>
      <c r="J55" s="3"/>
      <c r="K55" s="3">
        <f>I55*1.02</f>
        <v>2333.7600000000002</v>
      </c>
      <c r="L55" s="3"/>
      <c r="M55" s="3">
        <f t="shared" ref="M55:M56" si="8">K55*1.02</f>
        <v>2380.4352000000003</v>
      </c>
      <c r="N55" s="3"/>
      <c r="O55" s="3">
        <f t="shared" ref="O55:O56" si="9">M55*1.02</f>
        <v>2428.0439040000006</v>
      </c>
      <c r="P55" s="3"/>
      <c r="Q55" s="3">
        <f t="shared" ref="Q55:Q56" si="10">O55*1.02</f>
        <v>2476.6047820800004</v>
      </c>
      <c r="R55" s="3"/>
      <c r="S55"/>
    </row>
    <row r="56" spans="1:19" x14ac:dyDescent="0.35">
      <c r="A56" s="5"/>
      <c r="B56" s="5"/>
      <c r="C56" s="5" t="s">
        <v>205</v>
      </c>
      <c r="D56" s="5"/>
      <c r="E56" s="3">
        <v>3240</v>
      </c>
      <c r="F56" s="3"/>
      <c r="G56" s="3">
        <v>3240</v>
      </c>
      <c r="H56" s="16"/>
      <c r="I56" s="3">
        <f>E56*1.04</f>
        <v>3369.6</v>
      </c>
      <c r="J56" s="3"/>
      <c r="K56" s="3">
        <f>I56*1.02</f>
        <v>3436.9920000000002</v>
      </c>
      <c r="L56" s="3"/>
      <c r="M56" s="3">
        <f t="shared" si="8"/>
        <v>3505.7318400000004</v>
      </c>
      <c r="N56" s="3"/>
      <c r="O56" s="3">
        <f t="shared" si="9"/>
        <v>3575.8464768000003</v>
      </c>
      <c r="P56" s="3"/>
      <c r="Q56" s="3">
        <f t="shared" si="10"/>
        <v>3647.3634063360005</v>
      </c>
      <c r="R56" s="3"/>
      <c r="S56"/>
    </row>
    <row r="57" spans="1:19" x14ac:dyDescent="0.35">
      <c r="A57" s="5"/>
      <c r="B57" s="5"/>
      <c r="C57" s="5" t="s">
        <v>206</v>
      </c>
      <c r="D57" s="5"/>
      <c r="E57" s="3"/>
      <c r="F57" s="3"/>
      <c r="G57" s="3"/>
      <c r="H57" s="16"/>
      <c r="I57" s="3">
        <v>0</v>
      </c>
      <c r="J57" s="3"/>
      <c r="K57" s="3">
        <v>0</v>
      </c>
      <c r="L57" s="3"/>
      <c r="M57" s="3">
        <v>0</v>
      </c>
      <c r="N57" s="3"/>
      <c r="O57" s="3">
        <v>0</v>
      </c>
      <c r="P57" s="3"/>
      <c r="Q57" s="3">
        <v>0</v>
      </c>
      <c r="R57" s="3"/>
      <c r="S57"/>
    </row>
    <row r="58" spans="1:19" x14ac:dyDescent="0.35">
      <c r="A58" s="5"/>
      <c r="B58" s="5"/>
      <c r="C58" s="5" t="s">
        <v>207</v>
      </c>
      <c r="D58" s="5"/>
      <c r="E58" s="3">
        <v>0</v>
      </c>
      <c r="F58" s="3"/>
      <c r="G58" s="3">
        <v>0</v>
      </c>
      <c r="H58" s="16"/>
      <c r="I58" s="3">
        <v>2500</v>
      </c>
      <c r="J58" s="3"/>
      <c r="K58" s="3">
        <v>2500</v>
      </c>
      <c r="L58" s="3"/>
      <c r="M58" s="3">
        <v>5000</v>
      </c>
      <c r="N58" s="3"/>
      <c r="O58" s="3">
        <v>5000</v>
      </c>
      <c r="Q58" s="3">
        <v>9000</v>
      </c>
      <c r="R58" s="3"/>
      <c r="S58"/>
    </row>
    <row r="59" spans="1:19" x14ac:dyDescent="0.35">
      <c r="A59" s="5"/>
      <c r="B59" s="5"/>
      <c r="C59" s="5" t="s">
        <v>208</v>
      </c>
      <c r="D59" s="5"/>
      <c r="E59" s="3" t="e">
        <f>#REF!</f>
        <v>#REF!</v>
      </c>
      <c r="F59" s="3"/>
      <c r="G59" s="3" t="e">
        <f>E59</f>
        <v>#REF!</v>
      </c>
      <c r="H59" s="16"/>
      <c r="I59" s="3" t="e">
        <f>#REF!</f>
        <v>#REF!</v>
      </c>
      <c r="J59" s="3"/>
      <c r="K59" s="3" t="e">
        <f>#REF!</f>
        <v>#REF!</v>
      </c>
      <c r="L59" s="3"/>
      <c r="M59" s="3" t="e">
        <f>#REF!</f>
        <v>#REF!</v>
      </c>
      <c r="N59" s="3"/>
      <c r="O59" s="3" t="e">
        <f>#REF!</f>
        <v>#REF!</v>
      </c>
      <c r="P59" s="3"/>
      <c r="Q59" s="3" t="e">
        <f>#REF!</f>
        <v>#REF!</v>
      </c>
      <c r="R59" s="3"/>
      <c r="S59" s="136" t="s">
        <v>209</v>
      </c>
    </row>
    <row r="60" spans="1:19" x14ac:dyDescent="0.35">
      <c r="A60" s="5"/>
      <c r="B60" s="5"/>
      <c r="C60" s="5" t="s">
        <v>210</v>
      </c>
      <c r="D60" s="5"/>
      <c r="E60" s="3">
        <v>0</v>
      </c>
      <c r="F60" s="3"/>
      <c r="G60" s="3">
        <v>0</v>
      </c>
      <c r="H60" s="16"/>
      <c r="I60" s="3">
        <v>0</v>
      </c>
      <c r="J60" s="3"/>
      <c r="K60" s="3">
        <v>350000</v>
      </c>
      <c r="L60" s="3"/>
      <c r="M60" s="3">
        <v>0</v>
      </c>
      <c r="N60" s="3"/>
      <c r="O60" s="3">
        <v>0</v>
      </c>
      <c r="P60" s="3"/>
      <c r="Q60" s="3">
        <v>0</v>
      </c>
      <c r="R60" s="3"/>
      <c r="S60"/>
    </row>
    <row r="61" spans="1:19" x14ac:dyDescent="0.35">
      <c r="A61" s="5"/>
      <c r="B61" s="5"/>
      <c r="C61" s="5" t="s">
        <v>211</v>
      </c>
      <c r="D61" s="5"/>
      <c r="E61" s="3">
        <v>12000</v>
      </c>
      <c r="F61" s="3"/>
      <c r="G61" s="3">
        <v>12000</v>
      </c>
      <c r="H61" s="16"/>
      <c r="I61" s="3">
        <v>12000</v>
      </c>
      <c r="J61" s="3"/>
      <c r="K61" s="3">
        <v>12500</v>
      </c>
      <c r="L61" s="3"/>
      <c r="M61" s="3">
        <v>13000</v>
      </c>
      <c r="N61" s="3"/>
      <c r="O61" s="3">
        <v>13500</v>
      </c>
      <c r="Q61" s="3">
        <v>14000</v>
      </c>
      <c r="S61"/>
    </row>
    <row r="62" spans="1:19" x14ac:dyDescent="0.35">
      <c r="A62" s="5"/>
      <c r="B62" s="5"/>
      <c r="C62" s="5" t="s">
        <v>212</v>
      </c>
      <c r="D62" s="5"/>
      <c r="E62" s="3">
        <v>0</v>
      </c>
      <c r="F62" s="3"/>
      <c r="G62" s="3">
        <v>0</v>
      </c>
      <c r="H62" s="16"/>
      <c r="I62" s="3">
        <v>0</v>
      </c>
      <c r="J62" s="3"/>
      <c r="K62" s="3">
        <f>1500+(28*12)</f>
        <v>1836</v>
      </c>
      <c r="L62" s="3"/>
      <c r="M62" s="3">
        <f>(28*12)</f>
        <v>336</v>
      </c>
      <c r="N62" s="3"/>
      <c r="O62" s="3">
        <f>(28*12)</f>
        <v>336</v>
      </c>
      <c r="Q62" s="3">
        <f>(28*12)</f>
        <v>336</v>
      </c>
      <c r="S62"/>
    </row>
    <row r="63" spans="1:19" x14ac:dyDescent="0.35">
      <c r="A63" s="5"/>
      <c r="B63" s="5"/>
      <c r="C63" s="5" t="s">
        <v>213</v>
      </c>
      <c r="D63" s="5"/>
      <c r="E63" s="3" t="e">
        <f>#REF!</f>
        <v>#REF!</v>
      </c>
      <c r="F63" s="3"/>
      <c r="G63" s="3" t="e">
        <f>#REF!</f>
        <v>#REF!</v>
      </c>
      <c r="H63" s="16"/>
      <c r="I63" s="3" t="e">
        <f>#REF!</f>
        <v>#REF!</v>
      </c>
      <c r="J63" s="3"/>
      <c r="K63" s="3" t="e">
        <f>#REF!</f>
        <v>#REF!</v>
      </c>
      <c r="L63" s="3"/>
      <c r="M63" s="3" t="e">
        <f>#REF!</f>
        <v>#REF!</v>
      </c>
      <c r="N63" s="3"/>
      <c r="O63" s="3" t="e">
        <f>#REF!</f>
        <v>#REF!</v>
      </c>
      <c r="Q63" s="3" t="e">
        <f>#REF!</f>
        <v>#REF!</v>
      </c>
      <c r="S63" s="136" t="s">
        <v>214</v>
      </c>
    </row>
    <row r="64" spans="1:19" x14ac:dyDescent="0.35">
      <c r="A64" s="5"/>
      <c r="B64" s="5"/>
      <c r="C64" s="5" t="s">
        <v>215</v>
      </c>
      <c r="D64" s="5"/>
      <c r="E64" s="3" t="e">
        <f>#REF!</f>
        <v>#REF!</v>
      </c>
      <c r="F64" s="3"/>
      <c r="G64" s="3">
        <v>0</v>
      </c>
      <c r="H64" s="16"/>
      <c r="I64" s="3" t="e">
        <f>#REF!</f>
        <v>#REF!</v>
      </c>
      <c r="J64" s="3"/>
      <c r="K64" s="3" t="e">
        <f>#REF!</f>
        <v>#REF!</v>
      </c>
      <c r="L64" s="3"/>
      <c r="M64" s="3" t="e">
        <f>#REF!</f>
        <v>#REF!</v>
      </c>
      <c r="N64" s="3"/>
      <c r="O64" s="3" t="e">
        <f>#REF!</f>
        <v>#REF!</v>
      </c>
      <c r="Q64" s="3" t="e">
        <f>#REF!</f>
        <v>#REF!</v>
      </c>
      <c r="S64" s="136" t="s">
        <v>216</v>
      </c>
    </row>
    <row r="65" spans="1:19" ht="15" thickBot="1" x14ac:dyDescent="0.4">
      <c r="A65" s="5"/>
      <c r="B65" s="5"/>
      <c r="C65" s="5" t="s">
        <v>217</v>
      </c>
      <c r="D65" s="5"/>
      <c r="E65" s="3" t="e">
        <f>#REF!</f>
        <v>#REF!</v>
      </c>
      <c r="F65" s="3"/>
      <c r="G65" s="3">
        <v>0</v>
      </c>
      <c r="H65" s="16"/>
      <c r="I65" s="3" t="e">
        <f>#REF!</f>
        <v>#REF!</v>
      </c>
      <c r="J65" s="3"/>
      <c r="K65" s="3" t="e">
        <f>#REF!</f>
        <v>#REF!</v>
      </c>
      <c r="L65" s="3"/>
      <c r="M65" s="3" t="e">
        <f>#REF!</f>
        <v>#REF!</v>
      </c>
      <c r="N65" s="3"/>
      <c r="O65" s="3" t="e">
        <f>#REF!</f>
        <v>#REF!</v>
      </c>
      <c r="Q65" s="3" t="e">
        <f>#REF!</f>
        <v>#REF!</v>
      </c>
      <c r="S65" s="136" t="s">
        <v>218</v>
      </c>
    </row>
    <row r="66" spans="1:19" x14ac:dyDescent="0.35">
      <c r="A66" s="5"/>
      <c r="B66" s="5" t="s">
        <v>219</v>
      </c>
      <c r="C66" s="5"/>
      <c r="D66" s="5"/>
      <c r="E66" s="4" t="e">
        <f>ROUND(SUM(E28:E65),5)</f>
        <v>#REF!</v>
      </c>
      <c r="F66" s="3"/>
      <c r="G66" s="4" t="e">
        <f>ROUND(SUM(G28:G65),5)</f>
        <v>#REF!</v>
      </c>
      <c r="H66" s="13"/>
      <c r="I66" s="4" t="e">
        <f>ROUND(SUM(I28:I65),5)</f>
        <v>#REF!</v>
      </c>
      <c r="J66" s="3"/>
      <c r="K66" s="4" t="e">
        <f>ROUND(SUM(K28:K65),5)</f>
        <v>#REF!</v>
      </c>
      <c r="L66" s="3"/>
      <c r="M66" s="4" t="e">
        <f>ROUND(SUM(M28:M65),5)</f>
        <v>#REF!</v>
      </c>
      <c r="N66" s="3"/>
      <c r="O66" s="4" t="e">
        <f>ROUND(SUM(O28:O65),5)</f>
        <v>#REF!</v>
      </c>
      <c r="Q66" s="4" t="e">
        <f>ROUND(SUM(Q28:Q65),5)</f>
        <v>#REF!</v>
      </c>
    </row>
    <row r="67" spans="1:19" ht="15" thickBot="1" x14ac:dyDescent="0.4">
      <c r="A67" s="5"/>
      <c r="B67" s="5"/>
      <c r="C67" s="5"/>
      <c r="D67" s="5"/>
      <c r="E67" s="3"/>
      <c r="F67" s="3"/>
      <c r="G67" s="3"/>
      <c r="H67" s="13"/>
      <c r="I67" s="3"/>
      <c r="J67" s="3"/>
      <c r="K67" s="3"/>
      <c r="L67" s="3"/>
      <c r="M67" s="3"/>
      <c r="N67" s="3"/>
      <c r="O67" s="3"/>
      <c r="Q67" s="3"/>
    </row>
    <row r="68" spans="1:19" x14ac:dyDescent="0.35">
      <c r="A68" s="5" t="s">
        <v>220</v>
      </c>
      <c r="B68" s="5"/>
      <c r="C68" s="5"/>
      <c r="D68" s="5"/>
      <c r="E68" s="4" t="e">
        <f>ROUND(E8+E26-E66,5)</f>
        <v>#REF!</v>
      </c>
      <c r="F68" s="3"/>
      <c r="G68" s="4" t="e">
        <f>ROUND(G8+G26-G66,5)</f>
        <v>#REF!</v>
      </c>
      <c r="H68" s="13"/>
      <c r="I68" s="4" t="e">
        <f>ROUND(I8+I26-I66,5)</f>
        <v>#REF!</v>
      </c>
      <c r="J68" s="3"/>
      <c r="K68" s="4" t="e">
        <f>ROUND(K8+K26-K66,5)</f>
        <v>#REF!</v>
      </c>
      <c r="L68" s="3"/>
      <c r="M68" s="4" t="e">
        <f>ROUND(M8+M26-M66,5)</f>
        <v>#REF!</v>
      </c>
      <c r="N68" s="3"/>
      <c r="O68" s="4" t="e">
        <f>ROUND(O8+O26-O66,5)</f>
        <v>#REF!</v>
      </c>
      <c r="Q68" s="4" t="e">
        <f>ROUND(Q8+Q26-Q66,5)</f>
        <v>#REF!</v>
      </c>
    </row>
    <row r="69" spans="1:19" x14ac:dyDescent="0.35">
      <c r="A69" s="5"/>
      <c r="B69" s="5"/>
      <c r="C69" s="5"/>
      <c r="D69" s="5"/>
      <c r="E69" s="3"/>
      <c r="F69" s="3"/>
      <c r="G69" s="3"/>
      <c r="H69" s="5"/>
      <c r="I69" s="3"/>
      <c r="J69" s="3"/>
      <c r="K69" s="3"/>
      <c r="L69" s="3"/>
      <c r="M69" s="3"/>
      <c r="N69" s="3"/>
      <c r="O69" s="3"/>
      <c r="Q69" s="3"/>
    </row>
    <row r="70" spans="1:19" ht="16" thickBot="1" x14ac:dyDescent="0.4">
      <c r="A70" s="5"/>
      <c r="B70" s="5"/>
      <c r="H70" s="5"/>
      <c r="I70" s="3"/>
      <c r="J70" s="32" t="s">
        <v>38</v>
      </c>
      <c r="K70" s="3"/>
      <c r="L70" s="3"/>
      <c r="M70" s="3"/>
      <c r="N70" s="3"/>
      <c r="O70" s="3"/>
      <c r="Q70" s="3"/>
    </row>
    <row r="71" spans="1:19" ht="15" thickTop="1" x14ac:dyDescent="0.35">
      <c r="A71" s="5"/>
      <c r="B71" s="5"/>
      <c r="H71" s="5"/>
      <c r="I71" s="3"/>
      <c r="J71" s="23"/>
      <c r="K71" s="24" t="e">
        <f>I25+350000</f>
        <v>#REF!</v>
      </c>
      <c r="L71" s="24"/>
      <c r="M71" s="24" t="s">
        <v>3</v>
      </c>
      <c r="N71" s="24"/>
      <c r="O71" s="24"/>
      <c r="P71" s="25"/>
      <c r="Q71" s="3"/>
    </row>
    <row r="72" spans="1:19" x14ac:dyDescent="0.35">
      <c r="A72" s="5"/>
      <c r="B72" s="5"/>
      <c r="H72" s="5"/>
      <c r="I72" s="3"/>
      <c r="J72" s="26"/>
      <c r="K72" s="3" t="e">
        <f>K25</f>
        <v>#REF!</v>
      </c>
      <c r="L72" s="3"/>
      <c r="M72" s="3" t="s">
        <v>4</v>
      </c>
      <c r="N72" s="3"/>
      <c r="O72" s="3"/>
      <c r="P72" s="27"/>
      <c r="Q72" s="3"/>
    </row>
    <row r="73" spans="1:19" x14ac:dyDescent="0.35">
      <c r="A73" s="5"/>
      <c r="B73" s="5"/>
      <c r="H73" s="5"/>
      <c r="I73" s="3"/>
      <c r="J73" s="26"/>
      <c r="K73" s="3" t="e">
        <f>M25</f>
        <v>#REF!</v>
      </c>
      <c r="L73" s="3"/>
      <c r="M73" s="3" t="s">
        <v>221</v>
      </c>
      <c r="N73" s="3"/>
      <c r="O73" s="3"/>
      <c r="P73" s="27"/>
      <c r="Q73" s="3"/>
    </row>
    <row r="74" spans="1:19" x14ac:dyDescent="0.35">
      <c r="A74" s="5"/>
      <c r="B74" s="5"/>
      <c r="H74" s="5"/>
      <c r="I74" s="3"/>
      <c r="J74" s="26"/>
      <c r="K74" s="3" t="e">
        <f>O25</f>
        <v>#REF!</v>
      </c>
      <c r="L74" s="3"/>
      <c r="M74" s="3" t="s">
        <v>222</v>
      </c>
      <c r="N74" s="3"/>
      <c r="O74" s="3"/>
      <c r="P74" s="27"/>
      <c r="Q74" s="3"/>
    </row>
    <row r="75" spans="1:19" ht="15" thickBot="1" x14ac:dyDescent="0.4">
      <c r="A75" s="5"/>
      <c r="B75" s="5"/>
      <c r="H75" s="5"/>
      <c r="I75" s="3"/>
      <c r="J75" s="26"/>
      <c r="K75" s="3" t="e">
        <f>Q25</f>
        <v>#REF!</v>
      </c>
      <c r="L75" s="3"/>
      <c r="M75" s="3" t="s">
        <v>7</v>
      </c>
      <c r="N75" s="3"/>
      <c r="O75" s="3"/>
      <c r="P75" s="27"/>
      <c r="Q75" s="3"/>
    </row>
    <row r="76" spans="1:19" ht="15.5" thickTop="1" thickBot="1" x14ac:dyDescent="0.4">
      <c r="A76" s="5"/>
      <c r="B76" s="5"/>
      <c r="H76" s="5"/>
      <c r="I76" s="3"/>
      <c r="J76" s="28"/>
      <c r="K76" s="33" t="e">
        <f>SUM(K71:K75)</f>
        <v>#REF!</v>
      </c>
      <c r="L76" s="29"/>
      <c r="M76" s="30" t="s">
        <v>223</v>
      </c>
      <c r="N76" s="29"/>
      <c r="O76" s="29"/>
      <c r="P76" s="31"/>
      <c r="Q76" s="3"/>
    </row>
    <row r="77" spans="1:19" ht="15" thickTop="1" x14ac:dyDescent="0.35">
      <c r="B77" s="8"/>
    </row>
    <row r="78" spans="1:19" x14ac:dyDescent="0.35">
      <c r="A78" s="8"/>
      <c r="B78" s="8"/>
    </row>
    <row r="79" spans="1:19" x14ac:dyDescent="0.35">
      <c r="B79" s="8"/>
      <c r="K79" s="135" t="e">
        <f>K76-#REF!</f>
        <v>#REF!</v>
      </c>
    </row>
    <row r="80" spans="1:19" x14ac:dyDescent="0.35">
      <c r="A80" s="8"/>
      <c r="B80" s="8"/>
    </row>
    <row r="81" spans="1:19" x14ac:dyDescent="0.35">
      <c r="B81" s="8"/>
    </row>
    <row r="82" spans="1:19" x14ac:dyDescent="0.35">
      <c r="A82" s="8"/>
      <c r="B82" s="8"/>
    </row>
    <row r="83" spans="1:19" x14ac:dyDescent="0.35">
      <c r="B83" s="8"/>
    </row>
    <row r="84" spans="1:19" x14ac:dyDescent="0.35">
      <c r="A84" s="8"/>
    </row>
    <row r="85" spans="1:19" x14ac:dyDescent="0.35">
      <c r="A85" s="8"/>
    </row>
    <row r="86" spans="1:19" x14ac:dyDescent="0.35">
      <c r="A86" s="8"/>
    </row>
    <row r="87" spans="1:19" x14ac:dyDescent="0.35">
      <c r="A87" s="8"/>
    </row>
    <row r="88" spans="1:19" x14ac:dyDescent="0.35">
      <c r="A88" s="8"/>
    </row>
    <row r="89" spans="1:19" x14ac:dyDescent="0.35">
      <c r="A89" s="8"/>
    </row>
    <row r="90" spans="1:19" s="2" customFormat="1" x14ac:dyDescent="0.35">
      <c r="A90" s="8"/>
      <c r="H90" s="1"/>
      <c r="I90" s="1"/>
      <c r="J90"/>
      <c r="K90"/>
      <c r="L90"/>
      <c r="M90"/>
      <c r="N90"/>
      <c r="O90"/>
      <c r="P90"/>
      <c r="Q90"/>
      <c r="S90" s="137"/>
    </row>
    <row r="91" spans="1:19" s="2" customFormat="1" x14ac:dyDescent="0.35">
      <c r="A91" s="8"/>
      <c r="H91" s="1"/>
      <c r="I91" s="1"/>
      <c r="J91"/>
      <c r="K91"/>
      <c r="L91"/>
      <c r="M91"/>
      <c r="N91"/>
      <c r="O91"/>
      <c r="P91"/>
      <c r="Q91"/>
      <c r="S91" s="137"/>
    </row>
    <row r="92" spans="1:19" s="2" customFormat="1" x14ac:dyDescent="0.35">
      <c r="A92" s="8"/>
      <c r="H92" s="1"/>
      <c r="I92" s="1"/>
      <c r="J92"/>
      <c r="K92"/>
      <c r="L92"/>
      <c r="M92"/>
      <c r="N92"/>
      <c r="O92"/>
      <c r="P92"/>
      <c r="Q92"/>
      <c r="S92" s="137"/>
    </row>
    <row r="93" spans="1:19" s="2" customFormat="1" x14ac:dyDescent="0.35">
      <c r="A93" s="8"/>
      <c r="H93" s="1"/>
      <c r="I93" s="1"/>
      <c r="J93"/>
      <c r="K93"/>
      <c r="L93"/>
      <c r="M93"/>
      <c r="N93"/>
      <c r="O93"/>
      <c r="P93"/>
      <c r="Q93"/>
      <c r="S93" s="137"/>
    </row>
    <row r="94" spans="1:19" s="2" customFormat="1" x14ac:dyDescent="0.35">
      <c r="A94" s="8"/>
      <c r="H94" s="1"/>
      <c r="I94" s="1"/>
      <c r="J94"/>
      <c r="K94"/>
      <c r="L94"/>
      <c r="M94"/>
      <c r="N94"/>
      <c r="O94"/>
      <c r="P94"/>
      <c r="Q94"/>
      <c r="S94" s="137"/>
    </row>
    <row r="96" spans="1:19" s="2" customFormat="1" x14ac:dyDescent="0.35">
      <c r="A96" s="8"/>
      <c r="H96" s="1"/>
      <c r="I96" s="1"/>
      <c r="J96"/>
      <c r="K96"/>
      <c r="L96"/>
      <c r="M96"/>
      <c r="N96"/>
      <c r="O96"/>
      <c r="P96"/>
      <c r="Q96"/>
      <c r="S96" s="137"/>
    </row>
    <row r="97" spans="8:19" s="2" customFormat="1" x14ac:dyDescent="0.35">
      <c r="H97" s="1"/>
      <c r="I97" s="1"/>
      <c r="J97"/>
      <c r="K97"/>
      <c r="L97"/>
      <c r="M97"/>
      <c r="N97"/>
      <c r="O97"/>
      <c r="P97"/>
      <c r="Q97"/>
      <c r="S97" s="137"/>
    </row>
  </sheetData>
  <mergeCells count="2">
    <mergeCell ref="I3:Q3"/>
    <mergeCell ref="A1:S1"/>
  </mergeCells>
  <pageMargins left="0.2" right="0.2" top="0.25" bottom="0.25" header="0.25" footer="0.3"/>
  <pageSetup scale="86" orientation="landscape" r:id="rId1"/>
  <headerFooter>
    <oddFooter>&amp;CLimited Access&amp;R&amp;"Arial,Bold"&amp;8 Page &amp;P of &amp;N</oddFooter>
  </headerFooter>
  <rowBreaks count="1" manualBreakCount="1">
    <brk id="27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abSelected="1" topLeftCell="A10" workbookViewId="0">
      <selection activeCell="B3" sqref="B3"/>
    </sheetView>
  </sheetViews>
  <sheetFormatPr defaultColWidth="8.81640625" defaultRowHeight="14.5" x14ac:dyDescent="0.35"/>
  <cols>
    <col min="3" max="3" width="31.26953125" bestFit="1" customWidth="1"/>
    <col min="4" max="4" width="3.1796875" customWidth="1"/>
    <col min="7" max="7" width="3.54296875" customWidth="1"/>
    <col min="9" max="9" width="3.81640625" customWidth="1"/>
    <col min="11" max="11" width="4" customWidth="1"/>
    <col min="13" max="13" width="2.1796875" customWidth="1"/>
    <col min="15" max="15" width="3" customWidth="1"/>
  </cols>
  <sheetData>
    <row r="1" spans="1:15" x14ac:dyDescent="0.35">
      <c r="A1" t="s">
        <v>285</v>
      </c>
      <c r="L1">
        <v>2018</v>
      </c>
    </row>
    <row r="3" spans="1:15" ht="15.5" x14ac:dyDescent="0.35">
      <c r="A3" s="160"/>
      <c r="B3" s="160" t="s">
        <v>290</v>
      </c>
    </row>
    <row r="5" spans="1:15" ht="17.5" x14ac:dyDescent="0.35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5" ht="17.5" x14ac:dyDescent="0.35">
      <c r="A6" s="12"/>
      <c r="B6" s="12"/>
      <c r="C6" s="12" t="s">
        <v>224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" thickBot="1" x14ac:dyDescent="0.4">
      <c r="A7" s="6"/>
      <c r="B7" s="6"/>
      <c r="C7" s="6"/>
      <c r="D7" s="6"/>
      <c r="E7" s="6"/>
      <c r="F7" s="7"/>
      <c r="G7" s="6"/>
      <c r="H7" s="7"/>
      <c r="I7" s="6"/>
      <c r="J7" s="7"/>
      <c r="K7" s="1"/>
      <c r="L7" s="7"/>
      <c r="M7" s="1"/>
      <c r="N7" s="7"/>
    </row>
    <row r="8" spans="1:15" ht="18" thickTop="1" x14ac:dyDescent="0.35">
      <c r="A8" s="10"/>
      <c r="B8" s="10"/>
      <c r="C8" s="10"/>
      <c r="D8" s="10"/>
      <c r="E8" s="10"/>
      <c r="F8" s="19" t="s">
        <v>147</v>
      </c>
      <c r="G8" s="10"/>
      <c r="H8" s="19" t="s">
        <v>148</v>
      </c>
      <c r="I8" s="10"/>
      <c r="J8" s="19" t="s">
        <v>149</v>
      </c>
      <c r="K8" s="10"/>
      <c r="L8" s="19" t="s">
        <v>150</v>
      </c>
      <c r="M8" s="10"/>
      <c r="N8" s="19" t="s">
        <v>151</v>
      </c>
      <c r="O8" s="10"/>
    </row>
    <row r="9" spans="1:15" ht="17.5" x14ac:dyDescent="0.35">
      <c r="B9" s="158" t="s">
        <v>225</v>
      </c>
      <c r="E9" s="10"/>
      <c r="F9" s="37"/>
      <c r="G9" s="38"/>
      <c r="H9" s="37"/>
      <c r="I9" s="37"/>
      <c r="J9" s="37"/>
      <c r="K9" s="37"/>
      <c r="L9" s="37"/>
      <c r="M9" s="37"/>
      <c r="N9" s="37"/>
      <c r="O9" s="10"/>
    </row>
    <row r="10" spans="1:15" ht="17.5" x14ac:dyDescent="0.35">
      <c r="A10" s="10"/>
      <c r="B10" s="158" t="s">
        <v>226</v>
      </c>
      <c r="E10" s="10"/>
      <c r="F10" s="37"/>
      <c r="G10" s="38"/>
      <c r="H10" s="37"/>
      <c r="I10" s="37"/>
      <c r="J10" s="37"/>
      <c r="K10" s="37"/>
      <c r="L10" s="37"/>
      <c r="M10" s="37"/>
      <c r="N10" s="37"/>
      <c r="O10" s="10"/>
    </row>
    <row r="11" spans="1:15" ht="17.5" x14ac:dyDescent="0.35">
      <c r="A11" s="10"/>
      <c r="B11" s="158"/>
      <c r="C11" s="158"/>
      <c r="E11" s="10"/>
      <c r="F11" s="37"/>
      <c r="G11" s="38"/>
      <c r="H11" s="37"/>
      <c r="I11" s="37"/>
      <c r="J11" s="37"/>
      <c r="K11" s="37"/>
      <c r="L11" s="37"/>
      <c r="M11" s="37"/>
      <c r="N11" s="37"/>
      <c r="O11" s="10"/>
    </row>
    <row r="12" spans="1:15" ht="15.5" x14ac:dyDescent="0.35">
      <c r="A12" s="154" t="s">
        <v>227</v>
      </c>
      <c r="B12" s="5"/>
      <c r="C12" s="5"/>
      <c r="D12" s="5"/>
      <c r="E12" s="5"/>
      <c r="F12" s="1"/>
      <c r="H12" s="1"/>
    </row>
    <row r="13" spans="1:15" x14ac:dyDescent="0.35">
      <c r="A13" s="5"/>
      <c r="B13" s="5" t="s">
        <v>228</v>
      </c>
      <c r="C13" s="5"/>
      <c r="D13" s="5"/>
      <c r="E13" s="5"/>
      <c r="F13" s="1"/>
      <c r="H13" s="1"/>
    </row>
    <row r="14" spans="1:15" x14ac:dyDescent="0.35">
      <c r="A14" s="5"/>
      <c r="B14" s="5"/>
      <c r="C14" s="5" t="s">
        <v>229</v>
      </c>
      <c r="D14" s="5"/>
      <c r="E14" s="3" t="s">
        <v>230</v>
      </c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35">
      <c r="A15" s="5"/>
      <c r="B15" s="5"/>
      <c r="C15" s="5" t="s">
        <v>231</v>
      </c>
      <c r="D15" s="5"/>
      <c r="E15" s="3" t="s">
        <v>230</v>
      </c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35">
      <c r="A16" s="5"/>
      <c r="B16" s="5"/>
      <c r="C16" s="2"/>
      <c r="D16" s="5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4" x14ac:dyDescent="0.35">
      <c r="A17" s="5"/>
      <c r="B17" s="2"/>
      <c r="C17" s="5" t="s">
        <v>232</v>
      </c>
      <c r="D17" s="2"/>
      <c r="E17" s="3" t="s">
        <v>230</v>
      </c>
      <c r="F17" s="1"/>
      <c r="H17" s="1"/>
    </row>
    <row r="18" spans="1:14" x14ac:dyDescent="0.35">
      <c r="A18" s="5"/>
      <c r="B18" s="2"/>
      <c r="C18" s="2" t="s">
        <v>233</v>
      </c>
      <c r="D18" s="2"/>
      <c r="E18" s="3" t="s">
        <v>230</v>
      </c>
      <c r="F18" s="3"/>
      <c r="G18" s="3"/>
      <c r="H18" s="3"/>
      <c r="I18" s="3"/>
      <c r="J18" s="3"/>
      <c r="K18" s="3"/>
      <c r="L18" s="3"/>
      <c r="N18" s="3"/>
    </row>
    <row r="19" spans="1:14" x14ac:dyDescent="0.35">
      <c r="A19" s="5"/>
      <c r="B19" s="2"/>
      <c r="C19" s="2" t="s">
        <v>234</v>
      </c>
      <c r="D19" s="2"/>
      <c r="E19" s="3" t="s">
        <v>235</v>
      </c>
      <c r="F19" s="3"/>
      <c r="G19" s="3"/>
      <c r="H19" s="3"/>
      <c r="I19" s="3"/>
      <c r="J19" s="3"/>
      <c r="K19" s="3"/>
      <c r="L19" s="3"/>
      <c r="N19" s="3"/>
    </row>
    <row r="20" spans="1:14" ht="15.5" x14ac:dyDescent="0.35">
      <c r="A20" s="154" t="s">
        <v>171</v>
      </c>
      <c r="B20" s="5"/>
      <c r="C20" s="5"/>
      <c r="D20" s="5"/>
      <c r="E20" s="3"/>
      <c r="F20" s="3"/>
      <c r="G20" s="3"/>
      <c r="H20" s="3"/>
      <c r="I20" s="3"/>
      <c r="J20" s="3"/>
      <c r="K20" s="3"/>
      <c r="L20" s="3"/>
      <c r="N20" s="3"/>
    </row>
    <row r="21" spans="1:14" x14ac:dyDescent="0.35">
      <c r="A21" s="5" t="s">
        <v>236</v>
      </c>
      <c r="C21" s="5"/>
      <c r="D21" s="5"/>
      <c r="E21" s="3"/>
      <c r="F21" s="3"/>
      <c r="G21" s="3"/>
      <c r="H21" s="3"/>
      <c r="I21" s="3"/>
      <c r="J21" s="3"/>
      <c r="K21" s="3"/>
      <c r="L21" s="3"/>
      <c r="N21" s="3"/>
    </row>
    <row r="22" spans="1:14" x14ac:dyDescent="0.35">
      <c r="A22" s="5"/>
      <c r="B22" s="5" t="s">
        <v>237</v>
      </c>
      <c r="C22" s="5"/>
      <c r="D22" s="5"/>
      <c r="E22" s="3"/>
      <c r="F22" s="3"/>
      <c r="G22" s="3"/>
      <c r="H22" s="3"/>
      <c r="I22" s="3"/>
      <c r="J22" s="3"/>
      <c r="K22" s="3"/>
      <c r="L22" s="3"/>
      <c r="N22" s="3"/>
    </row>
    <row r="23" spans="1:14" x14ac:dyDescent="0.35">
      <c r="A23" s="5"/>
      <c r="B23" s="5"/>
      <c r="C23" s="5" t="s">
        <v>238</v>
      </c>
      <c r="D23" s="5"/>
      <c r="E23" s="3" t="s">
        <v>230</v>
      </c>
      <c r="F23" s="3"/>
      <c r="G23" s="3"/>
      <c r="H23" s="3"/>
      <c r="I23" s="3"/>
      <c r="J23" s="3"/>
      <c r="K23" s="3"/>
      <c r="L23" s="3"/>
      <c r="N23" s="3"/>
    </row>
    <row r="24" spans="1:14" x14ac:dyDescent="0.35">
      <c r="A24" s="5"/>
      <c r="B24" s="5"/>
      <c r="C24" s="5"/>
      <c r="D24" s="5"/>
      <c r="E24" s="3" t="s">
        <v>239</v>
      </c>
      <c r="F24" s="3"/>
      <c r="G24" s="3"/>
      <c r="H24" s="3"/>
      <c r="I24" s="3"/>
      <c r="J24" s="3"/>
      <c r="K24" s="3"/>
      <c r="L24" s="3"/>
      <c r="N24" s="3"/>
    </row>
    <row r="25" spans="1:14" x14ac:dyDescent="0.35">
      <c r="A25" s="5"/>
      <c r="B25" s="5"/>
      <c r="C25" s="5" t="s">
        <v>240</v>
      </c>
      <c r="E25" s="3" t="s">
        <v>230</v>
      </c>
      <c r="F25" s="3"/>
      <c r="G25" s="3"/>
      <c r="H25" s="3"/>
      <c r="I25" s="3"/>
      <c r="J25" s="3"/>
      <c r="K25" s="3"/>
      <c r="L25" s="3"/>
      <c r="N25" s="3"/>
    </row>
    <row r="26" spans="1:14" x14ac:dyDescent="0.35">
      <c r="A26" s="5"/>
      <c r="B26" s="5"/>
      <c r="C26" s="5"/>
      <c r="E26" s="3"/>
      <c r="F26" s="3"/>
      <c r="G26" s="3"/>
      <c r="H26" s="3"/>
      <c r="I26" s="3"/>
      <c r="J26" s="3"/>
      <c r="K26" s="3"/>
      <c r="L26" s="3"/>
      <c r="N26" s="3"/>
    </row>
    <row r="27" spans="1:14" x14ac:dyDescent="0.35">
      <c r="A27" s="5"/>
      <c r="B27" s="5" t="s">
        <v>241</v>
      </c>
      <c r="D27" s="5"/>
      <c r="E27" s="3"/>
      <c r="F27" s="3"/>
      <c r="G27" s="3"/>
      <c r="H27" s="3"/>
      <c r="I27" s="3"/>
      <c r="J27" s="3"/>
      <c r="K27" s="3"/>
      <c r="L27" s="3"/>
      <c r="N27" s="3"/>
    </row>
    <row r="28" spans="1:14" x14ac:dyDescent="0.35">
      <c r="A28" s="5"/>
      <c r="B28" s="5"/>
      <c r="C28" s="5" t="s">
        <v>238</v>
      </c>
      <c r="D28" s="5"/>
      <c r="E28" s="3" t="s">
        <v>230</v>
      </c>
      <c r="F28" s="3"/>
      <c r="G28" s="3"/>
      <c r="H28" s="3"/>
      <c r="I28" s="3"/>
      <c r="J28" s="3"/>
      <c r="K28" s="3"/>
      <c r="L28" s="3"/>
      <c r="N28" s="3"/>
    </row>
    <row r="29" spans="1:14" x14ac:dyDescent="0.35">
      <c r="A29" s="5"/>
      <c r="B29" s="5"/>
      <c r="D29" s="5"/>
      <c r="E29" s="3" t="s">
        <v>239</v>
      </c>
      <c r="F29" s="3"/>
      <c r="G29" s="3"/>
      <c r="H29" s="3"/>
      <c r="I29" s="3"/>
      <c r="J29" s="3"/>
      <c r="K29" s="3"/>
      <c r="L29" s="3"/>
      <c r="N29" s="3"/>
    </row>
    <row r="30" spans="1:14" x14ac:dyDescent="0.35">
      <c r="A30" s="5"/>
      <c r="B30" s="5"/>
      <c r="C30" s="5" t="s">
        <v>240</v>
      </c>
      <c r="D30" s="5"/>
      <c r="E30" s="3" t="s">
        <v>230</v>
      </c>
      <c r="F30" s="3"/>
      <c r="G30" s="3"/>
      <c r="H30" s="3"/>
      <c r="I30" s="3"/>
      <c r="J30" s="3"/>
      <c r="K30" s="3"/>
      <c r="L30" s="3"/>
      <c r="N30" s="3"/>
    </row>
    <row r="31" spans="1:14" x14ac:dyDescent="0.35">
      <c r="A31" s="5"/>
      <c r="B31" s="5"/>
      <c r="C31" s="5"/>
      <c r="D31" s="5"/>
      <c r="E31" s="3"/>
      <c r="F31" s="3"/>
      <c r="G31" s="3"/>
      <c r="H31" s="3"/>
      <c r="I31" s="3"/>
      <c r="J31" s="3"/>
      <c r="K31" s="3"/>
      <c r="L31" s="3"/>
      <c r="N31" s="3"/>
    </row>
    <row r="32" spans="1:14" x14ac:dyDescent="0.35">
      <c r="A32" s="5"/>
      <c r="B32" s="5" t="s">
        <v>242</v>
      </c>
      <c r="D32" s="5"/>
      <c r="E32" s="3" t="s">
        <v>230</v>
      </c>
      <c r="F32" s="3"/>
      <c r="G32" s="3"/>
      <c r="H32" s="3"/>
      <c r="I32" s="3"/>
      <c r="J32" s="3"/>
      <c r="K32" s="3"/>
      <c r="L32" s="3"/>
      <c r="N32" s="3"/>
    </row>
    <row r="33" spans="1:15" x14ac:dyDescent="0.35">
      <c r="A33" s="5"/>
      <c r="B33" s="5"/>
      <c r="D33" s="5"/>
      <c r="E33" s="3"/>
      <c r="F33" s="3"/>
      <c r="G33" s="3"/>
      <c r="H33" s="3"/>
      <c r="I33" s="3"/>
      <c r="J33" s="3"/>
      <c r="K33" s="3"/>
      <c r="L33" s="3"/>
      <c r="N33" s="3"/>
    </row>
    <row r="34" spans="1:15" x14ac:dyDescent="0.35">
      <c r="A34" s="5"/>
      <c r="B34" s="5" t="s">
        <v>243</v>
      </c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5">
      <c r="A35" s="5"/>
      <c r="B35" s="5"/>
      <c r="C35" s="5" t="s">
        <v>244</v>
      </c>
      <c r="D35" s="5"/>
      <c r="E35" s="3" t="s">
        <v>230</v>
      </c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35">
      <c r="A36" s="5"/>
      <c r="B36" s="5"/>
      <c r="C36" s="5" t="s">
        <v>245</v>
      </c>
      <c r="D36" s="5"/>
      <c r="E36" s="3" t="s">
        <v>235</v>
      </c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s="5"/>
      <c r="B37" s="5"/>
      <c r="C37" s="5"/>
      <c r="D37" s="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5">
      <c r="A38" s="5"/>
      <c r="B38" s="5" t="s">
        <v>246</v>
      </c>
      <c r="C38" s="5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5">
      <c r="A39" s="5"/>
      <c r="B39" s="5"/>
      <c r="C39" s="5" t="s">
        <v>247</v>
      </c>
      <c r="D39" s="5"/>
      <c r="E39" s="3" t="s">
        <v>248</v>
      </c>
      <c r="F39" s="3"/>
      <c r="G39" s="3"/>
      <c r="H39" s="3"/>
      <c r="I39" s="3"/>
      <c r="J39" s="3"/>
      <c r="K39" s="3"/>
      <c r="L39" s="3"/>
      <c r="N39" s="3"/>
    </row>
    <row r="40" spans="1:15" x14ac:dyDescent="0.35">
      <c r="A40" s="5"/>
      <c r="B40" s="5"/>
      <c r="C40" s="5" t="s">
        <v>249</v>
      </c>
      <c r="D40" s="5"/>
      <c r="E40" s="3" t="s">
        <v>230</v>
      </c>
      <c r="F40" s="3"/>
      <c r="G40" s="3"/>
      <c r="H40" s="3"/>
      <c r="I40" s="3"/>
      <c r="J40" s="3"/>
      <c r="K40" s="3"/>
      <c r="L40" s="3"/>
      <c r="N40" s="3"/>
    </row>
    <row r="41" spans="1:15" x14ac:dyDescent="0.35">
      <c r="A41" s="5"/>
      <c r="B41" s="5"/>
      <c r="C41" s="5"/>
      <c r="D41" s="5"/>
      <c r="E41" s="3"/>
      <c r="F41" s="3"/>
      <c r="G41" s="3"/>
      <c r="H41" s="3"/>
      <c r="I41" s="3"/>
      <c r="J41" s="3"/>
      <c r="K41" s="3"/>
      <c r="L41" s="3"/>
      <c r="N41" s="3"/>
    </row>
    <row r="42" spans="1:15" x14ac:dyDescent="0.35">
      <c r="A42" s="5"/>
      <c r="B42" s="5" t="s">
        <v>250</v>
      </c>
      <c r="C42" s="5"/>
      <c r="D42" s="5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5" x14ac:dyDescent="0.35">
      <c r="A43" s="5"/>
      <c r="B43" s="5"/>
      <c r="C43" s="156" t="s">
        <v>251</v>
      </c>
      <c r="D43" s="5"/>
      <c r="E43" s="3" t="s">
        <v>230</v>
      </c>
      <c r="F43" s="3"/>
      <c r="G43" s="3"/>
      <c r="H43" s="3"/>
      <c r="I43" s="3"/>
      <c r="J43" s="3"/>
      <c r="K43" s="3"/>
      <c r="L43" s="3"/>
      <c r="M43" s="3"/>
      <c r="N43" s="3"/>
    </row>
    <row r="44" spans="1:15" x14ac:dyDescent="0.35">
      <c r="A44" s="5"/>
      <c r="B44" s="5"/>
      <c r="C44" s="5" t="s">
        <v>252</v>
      </c>
      <c r="D44" s="5"/>
      <c r="E44" s="3" t="s">
        <v>230</v>
      </c>
      <c r="F44" s="3"/>
      <c r="G44" s="3"/>
      <c r="H44" s="3"/>
      <c r="I44" s="3"/>
      <c r="J44" s="3"/>
      <c r="K44" s="3"/>
      <c r="L44" s="3"/>
      <c r="N44" s="3"/>
    </row>
    <row r="45" spans="1:15" x14ac:dyDescent="0.35">
      <c r="A45" s="5"/>
      <c r="B45" s="5"/>
      <c r="C45" s="5" t="s">
        <v>253</v>
      </c>
      <c r="D45" s="5"/>
      <c r="E45" s="3" t="s">
        <v>230</v>
      </c>
      <c r="F45" s="3"/>
      <c r="G45" s="3"/>
      <c r="H45" s="3"/>
      <c r="I45" s="3"/>
      <c r="J45" s="3"/>
      <c r="K45" s="3"/>
      <c r="L45" s="3"/>
      <c r="N45" s="3"/>
      <c r="O45" s="3"/>
    </row>
    <row r="46" spans="1:15" x14ac:dyDescent="0.35">
      <c r="A46" s="5"/>
      <c r="B46" s="5"/>
      <c r="C46" s="5" t="s">
        <v>254</v>
      </c>
      <c r="D46" s="5"/>
      <c r="E46" s="3" t="s">
        <v>230</v>
      </c>
      <c r="F46" s="3"/>
      <c r="G46" s="3"/>
      <c r="H46" s="3"/>
      <c r="I46" s="3"/>
      <c r="J46" s="3"/>
      <c r="K46" s="3"/>
      <c r="L46" s="3"/>
      <c r="N46" s="3"/>
      <c r="O46" s="3"/>
    </row>
    <row r="47" spans="1:15" x14ac:dyDescent="0.35">
      <c r="A47" s="5"/>
      <c r="B47" s="5"/>
      <c r="C47" s="5"/>
      <c r="D47" s="5"/>
      <c r="E47" s="3"/>
      <c r="F47" s="3"/>
      <c r="G47" s="3"/>
      <c r="H47" s="3"/>
      <c r="I47" s="3"/>
      <c r="J47" s="3"/>
      <c r="K47" s="3"/>
      <c r="L47" s="3"/>
      <c r="M47" s="3"/>
      <c r="N47" s="3"/>
    </row>
  </sheetData>
  <mergeCells count="1">
    <mergeCell ref="A5:O5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3"/>
  <sheetViews>
    <sheetView topLeftCell="A19" workbookViewId="0">
      <selection activeCell="C36" sqref="A1:O42"/>
    </sheetView>
  </sheetViews>
  <sheetFormatPr defaultColWidth="8.81640625" defaultRowHeight="14.5" x14ac:dyDescent="0.35"/>
  <cols>
    <col min="3" max="3" width="31.26953125" bestFit="1" customWidth="1"/>
    <col min="4" max="4" width="3.1796875" customWidth="1"/>
    <col min="7" max="7" width="3.54296875" customWidth="1"/>
    <col min="9" max="9" width="3.81640625" customWidth="1"/>
    <col min="11" max="11" width="4" customWidth="1"/>
    <col min="13" max="13" width="2.1796875" customWidth="1"/>
    <col min="15" max="15" width="3" customWidth="1"/>
  </cols>
  <sheetData>
    <row r="1" spans="1:15" ht="17.5" x14ac:dyDescent="0.35">
      <c r="A1" s="162" t="s">
        <v>286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ht="17.5" x14ac:dyDescent="0.35">
      <c r="A2" s="12"/>
      <c r="B2" s="12"/>
      <c r="C2" s="12" t="s">
        <v>255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5" thickBot="1" x14ac:dyDescent="0.4">
      <c r="A3" s="6"/>
      <c r="B3" s="6"/>
      <c r="C3" s="6"/>
      <c r="D3" s="6"/>
      <c r="E3" s="6"/>
      <c r="F3" s="7"/>
      <c r="G3" s="6"/>
      <c r="H3" s="7"/>
      <c r="I3" s="6"/>
      <c r="J3" s="7"/>
      <c r="K3" s="1"/>
      <c r="L3" s="7"/>
      <c r="M3" s="1"/>
      <c r="N3" s="7"/>
    </row>
    <row r="4" spans="1:15" ht="18" thickTop="1" x14ac:dyDescent="0.35">
      <c r="A4" s="10"/>
      <c r="B4" s="10"/>
      <c r="C4" s="10"/>
      <c r="D4" s="10"/>
      <c r="E4" s="10"/>
      <c r="F4" s="19" t="s">
        <v>147</v>
      </c>
      <c r="G4" s="10"/>
      <c r="H4" s="19" t="s">
        <v>148</v>
      </c>
      <c r="I4" s="10"/>
      <c r="J4" s="19" t="s">
        <v>149</v>
      </c>
      <c r="K4" s="10"/>
      <c r="L4" s="19" t="s">
        <v>150</v>
      </c>
      <c r="M4" s="10"/>
      <c r="N4" s="19" t="s">
        <v>151</v>
      </c>
      <c r="O4" s="10"/>
    </row>
    <row r="5" spans="1:15" ht="17.5" x14ac:dyDescent="0.35">
      <c r="B5" s="158" t="s">
        <v>225</v>
      </c>
      <c r="E5" s="10"/>
      <c r="F5" s="37"/>
      <c r="G5" s="38"/>
      <c r="H5" s="37"/>
      <c r="I5" s="37"/>
      <c r="J5" s="37"/>
      <c r="K5" s="37"/>
      <c r="L5" s="37"/>
      <c r="M5" s="37"/>
      <c r="N5" s="37"/>
      <c r="O5" s="10"/>
    </row>
    <row r="6" spans="1:15" ht="17.5" x14ac:dyDescent="0.35">
      <c r="A6" s="10"/>
      <c r="B6" s="158" t="s">
        <v>226</v>
      </c>
      <c r="E6" s="10"/>
      <c r="F6" s="37"/>
      <c r="G6" s="38"/>
      <c r="H6" s="37"/>
      <c r="I6" s="37"/>
      <c r="J6" s="37"/>
      <c r="K6" s="37"/>
      <c r="L6" s="37"/>
      <c r="M6" s="37"/>
      <c r="N6" s="37"/>
      <c r="O6" s="10"/>
    </row>
    <row r="7" spans="1:15" ht="17.5" x14ac:dyDescent="0.35">
      <c r="A7" s="10"/>
      <c r="B7" s="158"/>
      <c r="C7" s="158"/>
      <c r="E7" s="10"/>
      <c r="F7" s="37"/>
      <c r="G7" s="38"/>
      <c r="H7" s="37"/>
      <c r="I7" s="37"/>
      <c r="J7" s="37"/>
      <c r="K7" s="37"/>
      <c r="L7" s="37"/>
      <c r="M7" s="37"/>
      <c r="N7" s="37"/>
      <c r="O7" s="10"/>
    </row>
    <row r="8" spans="1:15" ht="15.5" x14ac:dyDescent="0.35">
      <c r="A8" s="154" t="s">
        <v>227</v>
      </c>
      <c r="B8" s="5"/>
      <c r="C8" s="5"/>
      <c r="D8" s="5"/>
      <c r="E8" s="5"/>
      <c r="F8" s="1"/>
      <c r="H8" s="1"/>
    </row>
    <row r="9" spans="1:15" x14ac:dyDescent="0.35">
      <c r="A9" s="5"/>
      <c r="B9" s="5" t="s">
        <v>228</v>
      </c>
      <c r="C9" s="5"/>
      <c r="D9" s="5"/>
      <c r="E9" s="5"/>
      <c r="F9" s="1"/>
      <c r="H9" s="1"/>
    </row>
    <row r="10" spans="1:15" x14ac:dyDescent="0.35">
      <c r="A10" s="5"/>
      <c r="B10" s="5"/>
      <c r="C10" s="5" t="s">
        <v>229</v>
      </c>
      <c r="D10" s="5"/>
      <c r="E10" s="3" t="s">
        <v>230</v>
      </c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35">
      <c r="A11" s="5"/>
      <c r="B11" s="5"/>
      <c r="C11" s="5" t="s">
        <v>231</v>
      </c>
      <c r="D11" s="5"/>
      <c r="E11" s="3" t="s">
        <v>230</v>
      </c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35">
      <c r="A12" s="5"/>
      <c r="B12" s="5"/>
      <c r="C12" s="2"/>
      <c r="D12" s="5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5"/>
      <c r="B13" s="2"/>
      <c r="C13" s="5" t="s">
        <v>232</v>
      </c>
      <c r="D13" s="2"/>
      <c r="E13" s="3" t="s">
        <v>230</v>
      </c>
      <c r="F13" s="1"/>
      <c r="H13" s="1"/>
    </row>
    <row r="14" spans="1:15" x14ac:dyDescent="0.35">
      <c r="A14" s="5"/>
      <c r="B14" s="2"/>
      <c r="C14" s="2" t="s">
        <v>233</v>
      </c>
      <c r="D14" s="2"/>
      <c r="E14" s="3" t="s">
        <v>230</v>
      </c>
      <c r="F14" s="3"/>
      <c r="G14" s="3"/>
      <c r="H14" s="3"/>
      <c r="I14" s="3"/>
      <c r="J14" s="3"/>
      <c r="K14" s="3"/>
      <c r="L14" s="3"/>
      <c r="N14" s="3"/>
    </row>
    <row r="15" spans="1:15" x14ac:dyDescent="0.35">
      <c r="A15" s="5"/>
      <c r="B15" s="2"/>
      <c r="C15" s="2" t="s">
        <v>234</v>
      </c>
      <c r="D15" s="2"/>
      <c r="E15" s="3" t="s">
        <v>235</v>
      </c>
      <c r="F15" s="3"/>
      <c r="G15" s="3"/>
      <c r="H15" s="3"/>
      <c r="I15" s="3"/>
      <c r="J15" s="3"/>
      <c r="K15" s="3"/>
      <c r="L15" s="3"/>
      <c r="N15" s="3"/>
    </row>
    <row r="16" spans="1:15" ht="15.5" x14ac:dyDescent="0.35">
      <c r="A16" s="154" t="s">
        <v>171</v>
      </c>
      <c r="B16" s="5"/>
      <c r="C16" s="5"/>
      <c r="D16" s="5"/>
      <c r="E16" s="3"/>
      <c r="F16" s="3"/>
      <c r="G16" s="3"/>
      <c r="H16" s="3"/>
      <c r="I16" s="3"/>
      <c r="J16" s="3"/>
      <c r="K16" s="3"/>
      <c r="L16" s="3"/>
      <c r="N16" s="3"/>
    </row>
    <row r="17" spans="1:15" x14ac:dyDescent="0.35">
      <c r="A17" s="5" t="s">
        <v>236</v>
      </c>
      <c r="C17" s="5"/>
      <c r="D17" s="5"/>
      <c r="E17" s="3"/>
      <c r="F17" s="3"/>
      <c r="G17" s="3"/>
      <c r="H17" s="3"/>
      <c r="I17" s="3"/>
      <c r="J17" s="3"/>
      <c r="K17" s="3"/>
      <c r="L17" s="3"/>
      <c r="N17" s="3"/>
    </row>
    <row r="18" spans="1:15" x14ac:dyDescent="0.35">
      <c r="A18" s="5"/>
      <c r="B18" s="5" t="s">
        <v>237</v>
      </c>
      <c r="C18" s="5"/>
      <c r="D18" s="5"/>
      <c r="E18" s="3"/>
      <c r="F18" s="3"/>
      <c r="G18" s="3"/>
      <c r="H18" s="3"/>
      <c r="I18" s="3"/>
      <c r="J18" s="3"/>
      <c r="K18" s="3"/>
      <c r="L18" s="3"/>
      <c r="N18" s="3"/>
    </row>
    <row r="19" spans="1:15" x14ac:dyDescent="0.35">
      <c r="A19" s="5"/>
      <c r="B19" s="5"/>
      <c r="C19" s="5" t="s">
        <v>238</v>
      </c>
      <c r="D19" s="5"/>
      <c r="E19" s="3" t="s">
        <v>230</v>
      </c>
      <c r="F19" s="3"/>
      <c r="G19" s="3"/>
      <c r="H19" s="3"/>
      <c r="I19" s="3"/>
      <c r="J19" s="3"/>
      <c r="K19" s="3"/>
      <c r="L19" s="3"/>
      <c r="N19" s="3"/>
    </row>
    <row r="20" spans="1:15" x14ac:dyDescent="0.35">
      <c r="A20" s="5"/>
      <c r="B20" s="5"/>
      <c r="C20" s="5"/>
      <c r="D20" s="5"/>
      <c r="E20" s="3" t="s">
        <v>239</v>
      </c>
      <c r="F20" s="3"/>
      <c r="G20" s="3"/>
      <c r="H20" s="3"/>
      <c r="I20" s="3"/>
      <c r="J20" s="3"/>
      <c r="K20" s="3"/>
      <c r="L20" s="3"/>
      <c r="N20" s="3"/>
    </row>
    <row r="21" spans="1:15" x14ac:dyDescent="0.35">
      <c r="A21" s="5"/>
      <c r="B21" s="5"/>
      <c r="C21" s="5" t="s">
        <v>240</v>
      </c>
      <c r="E21" s="3" t="s">
        <v>230</v>
      </c>
      <c r="F21" s="3"/>
      <c r="G21" s="3"/>
      <c r="H21" s="3"/>
      <c r="I21" s="3"/>
      <c r="J21" s="3"/>
      <c r="K21" s="3"/>
      <c r="L21" s="3"/>
      <c r="N21" s="3"/>
    </row>
    <row r="22" spans="1:15" x14ac:dyDescent="0.35">
      <c r="A22" s="5"/>
      <c r="B22" s="5"/>
      <c r="C22" s="5"/>
      <c r="E22" s="3"/>
      <c r="F22" s="3"/>
      <c r="G22" s="3"/>
      <c r="H22" s="3"/>
      <c r="I22" s="3"/>
      <c r="J22" s="3"/>
      <c r="K22" s="3"/>
      <c r="L22" s="3"/>
      <c r="N22" s="3"/>
    </row>
    <row r="23" spans="1:15" x14ac:dyDescent="0.35">
      <c r="A23" s="5"/>
      <c r="B23" s="5" t="s">
        <v>241</v>
      </c>
      <c r="D23" s="5"/>
      <c r="E23" s="3"/>
      <c r="F23" s="3"/>
      <c r="G23" s="3"/>
      <c r="H23" s="3"/>
      <c r="I23" s="3"/>
      <c r="J23" s="3"/>
      <c r="K23" s="3"/>
      <c r="L23" s="3"/>
      <c r="N23" s="3"/>
    </row>
    <row r="24" spans="1:15" x14ac:dyDescent="0.35">
      <c r="A24" s="5"/>
      <c r="B24" s="5"/>
      <c r="C24" s="5" t="s">
        <v>238</v>
      </c>
      <c r="D24" s="5"/>
      <c r="E24" s="3" t="s">
        <v>230</v>
      </c>
      <c r="F24" s="3"/>
      <c r="G24" s="3"/>
      <c r="H24" s="3"/>
      <c r="I24" s="3"/>
      <c r="J24" s="3"/>
      <c r="K24" s="3"/>
      <c r="L24" s="3"/>
      <c r="N24" s="3"/>
    </row>
    <row r="25" spans="1:15" x14ac:dyDescent="0.35">
      <c r="A25" s="5"/>
      <c r="B25" s="5"/>
      <c r="D25" s="5"/>
      <c r="E25" s="3" t="s">
        <v>239</v>
      </c>
      <c r="F25" s="3"/>
      <c r="G25" s="3"/>
      <c r="H25" s="3"/>
      <c r="I25" s="3"/>
      <c r="J25" s="3"/>
      <c r="K25" s="3"/>
      <c r="L25" s="3"/>
      <c r="N25" s="3"/>
    </row>
    <row r="26" spans="1:15" x14ac:dyDescent="0.35">
      <c r="A26" s="5"/>
      <c r="B26" s="5"/>
      <c r="C26" s="5" t="s">
        <v>240</v>
      </c>
      <c r="D26" s="5"/>
      <c r="E26" s="3" t="s">
        <v>230</v>
      </c>
      <c r="F26" s="3"/>
      <c r="G26" s="3"/>
      <c r="H26" s="3"/>
      <c r="I26" s="3"/>
      <c r="J26" s="3"/>
      <c r="K26" s="3"/>
      <c r="L26" s="3"/>
      <c r="N26" s="3"/>
    </row>
    <row r="27" spans="1:15" x14ac:dyDescent="0.35">
      <c r="A27" s="5"/>
      <c r="B27" s="5"/>
      <c r="C27" s="5"/>
      <c r="D27" s="5"/>
      <c r="E27" s="3"/>
      <c r="F27" s="3"/>
      <c r="G27" s="3"/>
      <c r="H27" s="3"/>
      <c r="I27" s="3"/>
      <c r="J27" s="3"/>
      <c r="K27" s="3"/>
      <c r="L27" s="3"/>
      <c r="N27" s="3"/>
    </row>
    <row r="28" spans="1:15" x14ac:dyDescent="0.35">
      <c r="A28" s="5"/>
      <c r="B28" s="5" t="s">
        <v>242</v>
      </c>
      <c r="D28" s="5"/>
      <c r="E28" s="3" t="s">
        <v>230</v>
      </c>
      <c r="F28" s="3"/>
      <c r="G28" s="3"/>
      <c r="H28" s="3"/>
      <c r="I28" s="3"/>
      <c r="J28" s="3"/>
      <c r="K28" s="3"/>
      <c r="L28" s="3"/>
      <c r="N28" s="3"/>
    </row>
    <row r="29" spans="1:15" x14ac:dyDescent="0.35">
      <c r="A29" s="5"/>
      <c r="B29" s="5"/>
      <c r="D29" s="5"/>
      <c r="E29" s="3"/>
      <c r="F29" s="3"/>
      <c r="G29" s="3"/>
      <c r="H29" s="3"/>
      <c r="I29" s="3"/>
      <c r="J29" s="3"/>
      <c r="K29" s="3"/>
      <c r="L29" s="3"/>
      <c r="N29" s="3"/>
    </row>
    <row r="30" spans="1:15" x14ac:dyDescent="0.35">
      <c r="A30" s="5"/>
      <c r="B30" s="5" t="s">
        <v>243</v>
      </c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35">
      <c r="A31" s="5"/>
      <c r="B31" s="5"/>
      <c r="C31" s="5" t="s">
        <v>244</v>
      </c>
      <c r="D31" s="5"/>
      <c r="E31" s="3" t="s">
        <v>230</v>
      </c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35">
      <c r="A32" s="5"/>
      <c r="B32" s="5"/>
      <c r="C32" s="5" t="s">
        <v>245</v>
      </c>
      <c r="D32" s="5"/>
      <c r="E32" s="3" t="s">
        <v>235</v>
      </c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35">
      <c r="A33" s="5"/>
      <c r="B33" s="5"/>
      <c r="C33" s="5"/>
      <c r="D33" s="5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35">
      <c r="A34" s="5"/>
      <c r="B34" s="5" t="s">
        <v>246</v>
      </c>
      <c r="C34" s="5"/>
      <c r="D34" s="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35">
      <c r="A35" s="5"/>
      <c r="B35" s="5"/>
      <c r="C35" s="5" t="s">
        <v>247</v>
      </c>
      <c r="D35" s="5"/>
      <c r="E35" s="3" t="s">
        <v>248</v>
      </c>
      <c r="F35" s="3"/>
      <c r="G35" s="3"/>
      <c r="H35" s="3"/>
      <c r="I35" s="3"/>
      <c r="J35" s="3"/>
      <c r="K35" s="3"/>
      <c r="L35" s="3"/>
      <c r="N35" s="3"/>
    </row>
    <row r="36" spans="1:15" x14ac:dyDescent="0.35">
      <c r="A36" s="5"/>
      <c r="B36" s="5"/>
      <c r="C36" s="5" t="s">
        <v>249</v>
      </c>
      <c r="D36" s="5"/>
      <c r="E36" s="3" t="s">
        <v>230</v>
      </c>
      <c r="F36" s="3"/>
      <c r="G36" s="3"/>
      <c r="H36" s="3"/>
      <c r="I36" s="3"/>
      <c r="J36" s="3"/>
      <c r="K36" s="3"/>
      <c r="L36" s="3"/>
      <c r="N36" s="3"/>
    </row>
    <row r="37" spans="1:15" x14ac:dyDescent="0.35">
      <c r="A37" s="5"/>
      <c r="B37" s="5"/>
      <c r="C37" s="5"/>
      <c r="D37" s="5"/>
      <c r="E37" s="3"/>
      <c r="F37" s="3"/>
      <c r="G37" s="3"/>
      <c r="H37" s="3"/>
      <c r="I37" s="3"/>
      <c r="J37" s="3"/>
      <c r="K37" s="3"/>
      <c r="L37" s="3"/>
      <c r="N37" s="3"/>
    </row>
    <row r="38" spans="1:15" x14ac:dyDescent="0.35">
      <c r="A38" s="5"/>
      <c r="B38" s="5" t="s">
        <v>250</v>
      </c>
      <c r="C38" s="5"/>
      <c r="D38" s="5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5" x14ac:dyDescent="0.35">
      <c r="A39" s="5"/>
      <c r="B39" s="5"/>
      <c r="C39" s="156" t="s">
        <v>251</v>
      </c>
      <c r="D39" s="5"/>
      <c r="E39" s="3" t="s">
        <v>230</v>
      </c>
      <c r="F39" s="3"/>
      <c r="G39" s="3"/>
      <c r="H39" s="3"/>
      <c r="I39" s="3"/>
      <c r="J39" s="3"/>
      <c r="K39" s="3"/>
      <c r="L39" s="3"/>
      <c r="M39" s="3"/>
      <c r="N39" s="3"/>
    </row>
    <row r="40" spans="1:15" x14ac:dyDescent="0.35">
      <c r="A40" s="5"/>
      <c r="B40" s="5"/>
      <c r="C40" s="5" t="s">
        <v>252</v>
      </c>
      <c r="D40" s="5"/>
      <c r="E40" s="3" t="s">
        <v>230</v>
      </c>
      <c r="F40" s="3"/>
      <c r="G40" s="3"/>
      <c r="H40" s="3"/>
      <c r="I40" s="3"/>
      <c r="J40" s="3"/>
      <c r="K40" s="3"/>
      <c r="L40" s="3"/>
      <c r="N40" s="3"/>
    </row>
    <row r="41" spans="1:15" x14ac:dyDescent="0.35">
      <c r="A41" s="5"/>
      <c r="B41" s="5"/>
      <c r="C41" s="5" t="s">
        <v>253</v>
      </c>
      <c r="D41" s="5"/>
      <c r="E41" s="3" t="s">
        <v>230</v>
      </c>
      <c r="F41" s="3"/>
      <c r="G41" s="3"/>
      <c r="H41" s="3"/>
      <c r="I41" s="3"/>
      <c r="J41" s="3"/>
      <c r="K41" s="3"/>
      <c r="L41" s="3"/>
      <c r="N41" s="3"/>
      <c r="O41" s="3"/>
    </row>
    <row r="42" spans="1:15" x14ac:dyDescent="0.35">
      <c r="A42" s="5"/>
      <c r="B42" s="5"/>
      <c r="C42" s="5" t="s">
        <v>254</v>
      </c>
      <c r="D42" s="5"/>
      <c r="E42" s="3" t="s">
        <v>230</v>
      </c>
      <c r="F42" s="3"/>
      <c r="G42" s="3"/>
      <c r="H42" s="3"/>
      <c r="I42" s="3"/>
      <c r="J42" s="3"/>
      <c r="K42" s="3"/>
      <c r="L42" s="3"/>
      <c r="N42" s="3"/>
      <c r="O42" s="3"/>
    </row>
    <row r="43" spans="1:15" x14ac:dyDescent="0.35">
      <c r="A43" s="5"/>
      <c r="B43" s="5"/>
      <c r="C43" s="5"/>
      <c r="D43" s="5"/>
      <c r="E43" s="3"/>
      <c r="F43" s="3"/>
      <c r="G43" s="3"/>
      <c r="H43" s="3"/>
      <c r="I43" s="3"/>
      <c r="J43" s="3"/>
      <c r="K43" s="3"/>
      <c r="L43" s="3"/>
      <c r="M43" s="3"/>
      <c r="N43" s="3"/>
    </row>
  </sheetData>
  <mergeCells count="1">
    <mergeCell ref="A1:O1"/>
  </mergeCells>
  <pageMargins left="0.7" right="0.7" top="0.75" bottom="0.75" header="0.3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7"/>
  <sheetViews>
    <sheetView topLeftCell="A27" workbookViewId="0">
      <selection activeCell="C44" sqref="A1:O67"/>
    </sheetView>
  </sheetViews>
  <sheetFormatPr defaultRowHeight="14.5" x14ac:dyDescent="0.35"/>
  <cols>
    <col min="5" max="5" width="8.81640625" customWidth="1"/>
    <col min="7" max="7" width="3.54296875" customWidth="1"/>
    <col min="9" max="9" width="3.81640625" customWidth="1"/>
    <col min="11" max="11" width="4" customWidth="1"/>
    <col min="13" max="13" width="2.1796875" customWidth="1"/>
    <col min="15" max="15" width="3" customWidth="1"/>
  </cols>
  <sheetData>
    <row r="1" spans="1:15" ht="17.5" x14ac:dyDescent="0.35">
      <c r="A1" s="162" t="s">
        <v>287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ht="15" thickBot="1" x14ac:dyDescent="0.4">
      <c r="A2" s="6"/>
      <c r="B2" s="6"/>
      <c r="C2" s="6"/>
      <c r="D2" s="6"/>
      <c r="E2" s="1"/>
      <c r="F2" s="7"/>
      <c r="G2" s="6"/>
      <c r="H2" s="7"/>
      <c r="I2" s="6"/>
      <c r="J2" s="7"/>
      <c r="K2" s="1"/>
      <c r="L2" s="7"/>
      <c r="M2" s="1"/>
      <c r="N2" s="7"/>
    </row>
    <row r="3" spans="1:15" ht="15" thickTop="1" x14ac:dyDescent="0.35">
      <c r="A3" s="6"/>
      <c r="B3" s="6"/>
      <c r="C3" s="6"/>
      <c r="D3" s="6"/>
      <c r="E3" s="136" t="s">
        <v>256</v>
      </c>
      <c r="F3" s="6"/>
      <c r="G3" s="6"/>
      <c r="H3" s="6"/>
      <c r="I3" s="6"/>
      <c r="J3" s="6"/>
      <c r="K3" s="1"/>
      <c r="L3" s="6"/>
      <c r="M3" s="1"/>
      <c r="N3" s="6"/>
    </row>
    <row r="4" spans="1:15" ht="17.5" x14ac:dyDescent="0.35">
      <c r="A4" s="10"/>
      <c r="B4" s="10"/>
      <c r="C4" s="10"/>
      <c r="E4" s="136" t="s">
        <v>257</v>
      </c>
      <c r="F4" s="19" t="s">
        <v>147</v>
      </c>
      <c r="G4" s="10"/>
      <c r="H4" s="19" t="s">
        <v>148</v>
      </c>
      <c r="I4" s="10"/>
      <c r="J4" s="19" t="s">
        <v>149</v>
      </c>
      <c r="K4" s="10"/>
      <c r="L4" s="19" t="s">
        <v>150</v>
      </c>
      <c r="M4" s="10"/>
      <c r="N4" s="19" t="s">
        <v>151</v>
      </c>
      <c r="O4" s="10"/>
    </row>
    <row r="5" spans="1:15" ht="17.5" x14ac:dyDescent="0.35">
      <c r="A5" s="10"/>
      <c r="B5" s="18" t="s">
        <v>258</v>
      </c>
      <c r="C5" s="10"/>
      <c r="D5" s="10"/>
      <c r="E5" s="1"/>
      <c r="F5" s="37"/>
      <c r="G5" s="38"/>
      <c r="H5" s="37"/>
      <c r="I5" s="37"/>
      <c r="J5" s="37"/>
      <c r="K5" s="37"/>
      <c r="L5" s="37"/>
      <c r="M5" s="37"/>
      <c r="N5" s="37"/>
      <c r="O5" s="10"/>
    </row>
    <row r="6" spans="1:15" ht="15.5" x14ac:dyDescent="0.35">
      <c r="A6" s="154" t="s">
        <v>227</v>
      </c>
      <c r="B6" s="5"/>
      <c r="C6" s="5"/>
      <c r="D6" s="5"/>
      <c r="E6" s="1"/>
      <c r="F6" s="1"/>
      <c r="H6" s="1"/>
    </row>
    <row r="7" spans="1:15" x14ac:dyDescent="0.35">
      <c r="A7" s="5"/>
      <c r="B7" s="5" t="s">
        <v>228</v>
      </c>
      <c r="C7" s="5"/>
      <c r="D7" s="5"/>
      <c r="E7" s="1"/>
      <c r="F7" s="1"/>
      <c r="H7" s="1"/>
    </row>
    <row r="8" spans="1:15" x14ac:dyDescent="0.35">
      <c r="A8" s="5"/>
      <c r="B8" s="5"/>
      <c r="C8" s="5" t="s">
        <v>229</v>
      </c>
      <c r="D8" s="3"/>
      <c r="E8" s="152"/>
      <c r="F8" s="3"/>
      <c r="G8" s="3"/>
      <c r="H8" s="3"/>
      <c r="I8" s="3"/>
      <c r="J8" s="3"/>
      <c r="K8" s="3"/>
      <c r="L8" s="3"/>
      <c r="M8" s="3"/>
      <c r="N8" s="3"/>
    </row>
    <row r="9" spans="1:15" x14ac:dyDescent="0.35">
      <c r="A9" s="5"/>
      <c r="B9" s="5"/>
      <c r="C9" s="5" t="s">
        <v>231</v>
      </c>
      <c r="D9" s="5"/>
      <c r="E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" thickBot="1" x14ac:dyDescent="0.4">
      <c r="A10" s="5"/>
      <c r="B10" s="5"/>
      <c r="C10" s="2"/>
      <c r="D10" s="3"/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5">
      <c r="A11" s="5"/>
      <c r="B11" s="5" t="s">
        <v>259</v>
      </c>
      <c r="C11" s="5"/>
      <c r="D11" s="3"/>
      <c r="E11" s="153"/>
      <c r="F11" s="4">
        <f>SUM(F8:F10)</f>
        <v>0</v>
      </c>
      <c r="G11" s="3"/>
      <c r="H11" s="4">
        <f>SUM(H8:H10)</f>
        <v>0</v>
      </c>
      <c r="I11" s="3"/>
      <c r="J11" s="4">
        <f>SUM(J8:J10)</f>
        <v>0</v>
      </c>
      <c r="K11" s="3"/>
      <c r="L11" s="4">
        <f>SUM(L8:L10)</f>
        <v>0</v>
      </c>
      <c r="M11" s="3"/>
      <c r="N11" s="4">
        <f>SUM(N8:N10)</f>
        <v>0</v>
      </c>
      <c r="O11" s="3"/>
    </row>
    <row r="12" spans="1:15" x14ac:dyDescent="0.35">
      <c r="A12" s="5"/>
      <c r="B12" s="5"/>
      <c r="C12" s="5"/>
      <c r="D12" s="3"/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5"/>
      <c r="B13" s="2"/>
      <c r="C13" s="5" t="s">
        <v>232</v>
      </c>
      <c r="D13" s="5"/>
      <c r="E13" s="1"/>
      <c r="F13" s="1"/>
      <c r="H13" s="1"/>
    </row>
    <row r="14" spans="1:15" x14ac:dyDescent="0.35">
      <c r="A14" s="5"/>
      <c r="B14" s="2"/>
      <c r="C14" s="2" t="s">
        <v>233</v>
      </c>
      <c r="D14" s="3"/>
      <c r="E14" s="153"/>
      <c r="F14" s="3"/>
      <c r="G14" s="3"/>
      <c r="H14" s="3"/>
      <c r="I14" s="3"/>
      <c r="J14" s="3"/>
      <c r="K14" s="3"/>
      <c r="L14" s="3"/>
      <c r="N14" s="3"/>
    </row>
    <row r="15" spans="1:15" x14ac:dyDescent="0.35">
      <c r="A15" s="5"/>
      <c r="B15" s="2"/>
      <c r="C15" s="2" t="s">
        <v>234</v>
      </c>
      <c r="D15" s="3"/>
      <c r="E15" s="153"/>
      <c r="F15" s="3"/>
      <c r="G15" s="3"/>
      <c r="H15" s="3"/>
      <c r="I15" s="3"/>
      <c r="J15" s="3"/>
      <c r="K15" s="3"/>
      <c r="L15" s="3"/>
      <c r="N15" s="3"/>
    </row>
    <row r="16" spans="1:15" ht="15" thickBot="1" x14ac:dyDescent="0.4">
      <c r="A16" s="5"/>
      <c r="B16" s="2"/>
      <c r="C16" s="5" t="s">
        <v>260</v>
      </c>
      <c r="D16" s="3"/>
      <c r="E16" s="153"/>
      <c r="F16" s="3"/>
      <c r="G16" s="3"/>
      <c r="H16" s="3"/>
      <c r="I16" s="3"/>
      <c r="J16" s="3"/>
      <c r="K16" s="3"/>
      <c r="L16" s="3"/>
      <c r="N16" s="3"/>
    </row>
    <row r="17" spans="1:15" x14ac:dyDescent="0.35">
      <c r="A17" s="5"/>
      <c r="B17" s="2" t="s">
        <v>261</v>
      </c>
      <c r="C17" s="2"/>
      <c r="D17" s="3"/>
      <c r="E17" s="153"/>
      <c r="F17" s="4">
        <f>SUM(F14:F16)</f>
        <v>0</v>
      </c>
      <c r="G17" s="3"/>
      <c r="H17" s="4">
        <f t="shared" ref="H17" si="0">SUM(H14:H16)</f>
        <v>0</v>
      </c>
      <c r="I17" s="3"/>
      <c r="J17" s="4">
        <f t="shared" ref="J17" si="1">SUM(J14:J16)</f>
        <v>0</v>
      </c>
      <c r="K17" s="3"/>
      <c r="L17" s="4">
        <f t="shared" ref="L17" si="2">SUM(L14:L16)</f>
        <v>0</v>
      </c>
      <c r="M17" s="3"/>
      <c r="N17" s="4">
        <f t="shared" ref="N17" si="3">SUM(N14:N16)</f>
        <v>0</v>
      </c>
      <c r="O17" s="3"/>
    </row>
    <row r="18" spans="1:15" ht="15" thickBot="1" x14ac:dyDescent="0.4">
      <c r="B18" s="5"/>
      <c r="C18" s="5"/>
      <c r="D18" s="150"/>
      <c r="E18" s="153"/>
      <c r="F18" s="30"/>
      <c r="G18" s="3"/>
      <c r="H18" s="30"/>
      <c r="I18" s="3"/>
      <c r="J18" s="30"/>
      <c r="K18" s="3"/>
      <c r="L18" s="30"/>
      <c r="M18" s="3"/>
      <c r="N18" s="30"/>
      <c r="O18" s="3"/>
    </row>
    <row r="19" spans="1:15" ht="15" thickTop="1" x14ac:dyDescent="0.35">
      <c r="A19" s="155" t="s">
        <v>262</v>
      </c>
      <c r="B19" s="5"/>
      <c r="C19" s="5"/>
      <c r="D19" s="150"/>
      <c r="E19" s="150"/>
      <c r="F19" s="150">
        <f t="shared" ref="F19:N19" si="4">F11+F17</f>
        <v>0</v>
      </c>
      <c r="G19" s="150"/>
      <c r="H19" s="150">
        <f t="shared" si="4"/>
        <v>0</v>
      </c>
      <c r="I19" s="150"/>
      <c r="J19" s="150">
        <f t="shared" si="4"/>
        <v>0</v>
      </c>
      <c r="K19" s="150"/>
      <c r="L19" s="150"/>
      <c r="M19" s="150"/>
      <c r="N19" s="150">
        <f t="shared" si="4"/>
        <v>0</v>
      </c>
      <c r="O19" s="3"/>
    </row>
    <row r="20" spans="1:15" x14ac:dyDescent="0.35">
      <c r="A20" s="155"/>
      <c r="B20" s="5"/>
      <c r="C20" s="5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3"/>
    </row>
    <row r="21" spans="1:15" ht="15.5" x14ac:dyDescent="0.35">
      <c r="A21" s="154" t="s">
        <v>171</v>
      </c>
      <c r="B21" s="5"/>
      <c r="C21" s="5"/>
      <c r="D21" s="3"/>
      <c r="E21" s="153"/>
      <c r="F21" s="3"/>
      <c r="G21" s="3"/>
      <c r="H21" s="3"/>
      <c r="I21" s="3"/>
      <c r="J21" s="3"/>
      <c r="K21" s="3"/>
      <c r="L21" s="3"/>
      <c r="N21" s="3"/>
    </row>
    <row r="22" spans="1:15" x14ac:dyDescent="0.35">
      <c r="A22" s="5" t="s">
        <v>236</v>
      </c>
      <c r="C22" s="5"/>
      <c r="D22" s="3"/>
      <c r="E22" s="153"/>
      <c r="F22" s="3"/>
      <c r="G22" s="3"/>
      <c r="H22" s="3"/>
      <c r="I22" s="3"/>
      <c r="J22" s="3"/>
      <c r="K22" s="3"/>
      <c r="L22" s="3"/>
      <c r="N22" s="3"/>
    </row>
    <row r="23" spans="1:15" x14ac:dyDescent="0.35">
      <c r="A23" s="5"/>
      <c r="B23" s="5" t="s">
        <v>237</v>
      </c>
      <c r="C23" s="5"/>
      <c r="D23" s="3"/>
      <c r="E23" s="153"/>
      <c r="F23" s="3"/>
      <c r="G23" s="3"/>
      <c r="H23" s="3"/>
      <c r="I23" s="3"/>
      <c r="J23" s="3"/>
      <c r="K23" s="3"/>
      <c r="L23" s="3"/>
      <c r="N23" s="3"/>
    </row>
    <row r="24" spans="1:15" x14ac:dyDescent="0.35">
      <c r="A24" s="5"/>
      <c r="B24" s="5"/>
      <c r="C24" s="5" t="s">
        <v>238</v>
      </c>
      <c r="D24" s="3"/>
      <c r="E24" s="153"/>
      <c r="F24" s="3"/>
      <c r="G24" s="3"/>
      <c r="H24" s="3"/>
      <c r="I24" s="3"/>
      <c r="J24" s="3"/>
      <c r="K24" s="3"/>
      <c r="L24" s="3"/>
      <c r="N24" s="3"/>
    </row>
    <row r="25" spans="1:15" x14ac:dyDescent="0.35">
      <c r="A25" s="5"/>
      <c r="B25" s="5"/>
      <c r="C25" s="5" t="s">
        <v>240</v>
      </c>
      <c r="D25" s="3"/>
      <c r="E25" s="153"/>
      <c r="F25" s="3"/>
      <c r="G25" s="3"/>
      <c r="H25" s="3"/>
      <c r="I25" s="3"/>
      <c r="J25" s="3"/>
      <c r="K25" s="3"/>
      <c r="L25" s="3"/>
      <c r="N25" s="3"/>
    </row>
    <row r="26" spans="1:15" x14ac:dyDescent="0.35">
      <c r="A26" s="5"/>
      <c r="B26" s="5"/>
      <c r="C26" s="5" t="s">
        <v>260</v>
      </c>
      <c r="D26" s="3"/>
      <c r="E26" s="153"/>
      <c r="F26" s="3"/>
      <c r="G26" s="3"/>
      <c r="H26" s="3"/>
      <c r="I26" s="3"/>
      <c r="J26" s="3"/>
      <c r="K26" s="3"/>
      <c r="L26" s="3"/>
      <c r="N26" s="3"/>
    </row>
    <row r="27" spans="1:15" x14ac:dyDescent="0.35">
      <c r="A27" s="5"/>
      <c r="B27" s="5" t="s">
        <v>241</v>
      </c>
      <c r="D27" s="3"/>
      <c r="E27" s="153"/>
      <c r="F27" s="3"/>
      <c r="G27" s="3"/>
      <c r="H27" s="3"/>
      <c r="I27" s="3"/>
      <c r="J27" s="3"/>
      <c r="K27" s="3"/>
      <c r="L27" s="3"/>
      <c r="N27" s="3"/>
    </row>
    <row r="28" spans="1:15" x14ac:dyDescent="0.35">
      <c r="A28" s="5"/>
      <c r="B28" s="5"/>
      <c r="C28" s="5" t="s">
        <v>238</v>
      </c>
      <c r="D28" s="3"/>
      <c r="E28" s="153"/>
      <c r="F28" s="3"/>
      <c r="G28" s="3"/>
      <c r="H28" s="3"/>
      <c r="I28" s="3"/>
      <c r="J28" s="3"/>
      <c r="K28" s="3"/>
      <c r="L28" s="3"/>
      <c r="N28" s="3"/>
    </row>
    <row r="29" spans="1:15" x14ac:dyDescent="0.35">
      <c r="A29" s="5"/>
      <c r="B29" s="5"/>
      <c r="C29" s="5" t="s">
        <v>240</v>
      </c>
      <c r="D29" s="3"/>
      <c r="E29" s="153"/>
      <c r="F29" s="3"/>
      <c r="G29" s="3"/>
      <c r="H29" s="3"/>
      <c r="I29" s="3"/>
      <c r="J29" s="3"/>
      <c r="K29" s="3"/>
      <c r="L29" s="3"/>
      <c r="N29" s="3"/>
    </row>
    <row r="30" spans="1:15" x14ac:dyDescent="0.35">
      <c r="A30" s="5"/>
      <c r="B30" s="5"/>
      <c r="C30" s="5" t="s">
        <v>260</v>
      </c>
      <c r="D30" s="3"/>
      <c r="E30" s="153"/>
      <c r="F30" s="3"/>
      <c r="G30" s="3"/>
      <c r="H30" s="3"/>
      <c r="I30" s="3"/>
      <c r="J30" s="3"/>
      <c r="K30" s="3"/>
      <c r="L30" s="3"/>
      <c r="N30" s="3"/>
    </row>
    <row r="31" spans="1:15" ht="15" thickBot="1" x14ac:dyDescent="0.4">
      <c r="A31" s="5"/>
      <c r="B31" s="5"/>
      <c r="D31" s="3"/>
      <c r="E31" s="153"/>
      <c r="F31" s="9"/>
      <c r="G31" s="3"/>
      <c r="H31" s="9"/>
      <c r="I31" s="3"/>
      <c r="J31" s="9"/>
      <c r="K31" s="3"/>
      <c r="L31" s="9"/>
      <c r="N31" s="9"/>
    </row>
    <row r="32" spans="1:15" x14ac:dyDescent="0.35">
      <c r="A32" s="5"/>
      <c r="B32" s="5" t="s">
        <v>263</v>
      </c>
      <c r="D32" s="3"/>
      <c r="E32" s="153"/>
      <c r="F32" s="3">
        <f>SUM(F27:F31)</f>
        <v>0</v>
      </c>
      <c r="G32" s="3"/>
      <c r="H32" s="3">
        <f>SUM(H27:H31)</f>
        <v>0</v>
      </c>
      <c r="I32" s="3"/>
      <c r="J32" s="3">
        <f>SUM(J27:J31)</f>
        <v>0</v>
      </c>
      <c r="K32" s="3"/>
      <c r="L32" s="3">
        <f>SUM(L27:L31)</f>
        <v>0</v>
      </c>
      <c r="N32" s="3">
        <f>SUM(N27:N31)</f>
        <v>0</v>
      </c>
    </row>
    <row r="33" spans="1:15" x14ac:dyDescent="0.35">
      <c r="A33" s="5"/>
      <c r="B33" s="5"/>
      <c r="D33" s="3"/>
      <c r="E33" s="153"/>
      <c r="F33" s="3"/>
      <c r="G33" s="3"/>
      <c r="H33" s="3"/>
      <c r="I33" s="3"/>
      <c r="J33" s="3"/>
      <c r="K33" s="3"/>
      <c r="L33" s="3"/>
      <c r="N33" s="3"/>
    </row>
    <row r="34" spans="1:15" x14ac:dyDescent="0.35">
      <c r="A34" s="5"/>
      <c r="B34" s="5" t="s">
        <v>242</v>
      </c>
      <c r="D34" s="3"/>
      <c r="E34" s="153"/>
      <c r="F34" s="3"/>
      <c r="G34" s="3"/>
      <c r="H34" s="3"/>
      <c r="I34" s="3"/>
      <c r="J34" s="3"/>
      <c r="K34" s="3"/>
      <c r="L34" s="3"/>
      <c r="N34" s="3"/>
    </row>
    <row r="35" spans="1:15" x14ac:dyDescent="0.35">
      <c r="A35" s="5"/>
      <c r="B35" s="5"/>
      <c r="D35" s="3"/>
      <c r="E35" s="153"/>
      <c r="F35" s="3"/>
      <c r="G35" s="3"/>
      <c r="H35" s="3"/>
      <c r="I35" s="3"/>
      <c r="J35" s="3"/>
      <c r="K35" s="3"/>
      <c r="L35" s="3"/>
      <c r="N35" s="3"/>
    </row>
    <row r="36" spans="1:15" x14ac:dyDescent="0.35">
      <c r="A36" s="5"/>
      <c r="B36" s="5" t="s">
        <v>243</v>
      </c>
      <c r="C36" s="5"/>
      <c r="D36" s="3"/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s="5"/>
      <c r="B37" s="5"/>
      <c r="C37" s="5" t="s">
        <v>244</v>
      </c>
      <c r="D37" s="3"/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5">
      <c r="A38" s="5"/>
      <c r="B38" s="5"/>
      <c r="C38" s="5" t="s">
        <v>245</v>
      </c>
      <c r="D38" s="3"/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5">
      <c r="A39" s="5"/>
      <c r="B39" s="5" t="s">
        <v>264</v>
      </c>
      <c r="C39" s="5"/>
      <c r="D39" s="3"/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5">
      <c r="A40" s="5"/>
      <c r="B40" s="5"/>
      <c r="C40" s="5"/>
      <c r="D40" s="3"/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5">
      <c r="A41" s="5"/>
      <c r="B41" s="5" t="s">
        <v>246</v>
      </c>
      <c r="C41" s="5"/>
      <c r="D41" s="3"/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35">
      <c r="A42" s="5"/>
      <c r="B42" s="5"/>
      <c r="C42" s="5" t="s">
        <v>265</v>
      </c>
      <c r="D42" s="3"/>
      <c r="E42" s="152"/>
      <c r="F42" s="3"/>
      <c r="G42" s="3"/>
      <c r="H42" s="3"/>
      <c r="I42" s="3"/>
      <c r="J42" s="3"/>
      <c r="K42" s="3"/>
      <c r="L42" s="3"/>
      <c r="N42" s="3"/>
    </row>
    <row r="43" spans="1:15" x14ac:dyDescent="0.35">
      <c r="A43" s="5"/>
      <c r="B43" s="5"/>
      <c r="C43" s="5" t="s">
        <v>266</v>
      </c>
      <c r="D43" s="3"/>
      <c r="E43" s="151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35">
      <c r="A44" s="5"/>
      <c r="B44" s="5"/>
      <c r="C44" s="5" t="s">
        <v>249</v>
      </c>
      <c r="D44" s="3"/>
      <c r="E44" s="153"/>
      <c r="F44" s="3"/>
      <c r="G44" s="3"/>
      <c r="H44" s="3"/>
      <c r="I44" s="3"/>
      <c r="J44" s="3"/>
      <c r="K44" s="3"/>
      <c r="L44" s="3"/>
      <c r="N44" s="3"/>
    </row>
    <row r="45" spans="1:15" ht="15" thickBot="1" x14ac:dyDescent="0.4">
      <c r="A45" s="5"/>
      <c r="B45" s="5"/>
      <c r="C45" s="5" t="s">
        <v>260</v>
      </c>
      <c r="D45" s="3"/>
      <c r="E45" s="153"/>
      <c r="F45" s="3"/>
      <c r="G45" s="3"/>
      <c r="H45" s="3"/>
      <c r="I45" s="3"/>
      <c r="J45" s="3"/>
      <c r="K45" s="3"/>
      <c r="L45" s="3"/>
      <c r="N45" s="3"/>
    </row>
    <row r="46" spans="1:15" x14ac:dyDescent="0.35">
      <c r="A46" s="5"/>
      <c r="B46" s="5" t="s">
        <v>267</v>
      </c>
      <c r="D46" s="3"/>
      <c r="E46" s="153"/>
      <c r="F46" s="4"/>
      <c r="G46" s="3"/>
      <c r="H46" s="4"/>
      <c r="I46" s="3"/>
      <c r="J46" s="4"/>
      <c r="K46" s="3"/>
      <c r="L46" s="4"/>
      <c r="M46" s="3"/>
      <c r="N46" s="4"/>
      <c r="O46" s="3"/>
    </row>
    <row r="47" spans="1:15" x14ac:dyDescent="0.35">
      <c r="A47" s="5"/>
      <c r="B47" s="5"/>
      <c r="C47" s="5"/>
      <c r="D47" s="3"/>
      <c r="E47" s="153"/>
      <c r="F47" s="3"/>
      <c r="G47" s="3"/>
      <c r="H47" s="3"/>
      <c r="I47" s="3"/>
      <c r="J47" s="3"/>
      <c r="K47" s="3"/>
      <c r="L47" s="3"/>
      <c r="N47" s="3"/>
    </row>
    <row r="48" spans="1:15" x14ac:dyDescent="0.35">
      <c r="A48" s="5"/>
      <c r="B48" s="5" t="s">
        <v>250</v>
      </c>
      <c r="C48" s="5"/>
      <c r="D48" s="3"/>
      <c r="E48" s="151"/>
      <c r="F48" s="3"/>
      <c r="G48" s="3"/>
      <c r="H48" s="3"/>
      <c r="I48" s="3"/>
      <c r="J48" s="3"/>
      <c r="K48" s="3"/>
      <c r="L48" s="3"/>
      <c r="M48" s="3"/>
      <c r="N48" s="3"/>
    </row>
    <row r="49" spans="1:15" x14ac:dyDescent="0.35">
      <c r="A49" s="5"/>
      <c r="B49" s="5"/>
      <c r="C49" s="156" t="s">
        <v>251</v>
      </c>
      <c r="D49" s="3"/>
      <c r="E49" s="151"/>
      <c r="F49" s="3"/>
      <c r="G49" s="3"/>
      <c r="H49" s="3"/>
      <c r="I49" s="3"/>
      <c r="J49" s="3"/>
      <c r="K49" s="3"/>
      <c r="L49" s="3"/>
      <c r="M49" s="3"/>
      <c r="N49" s="3"/>
    </row>
    <row r="50" spans="1:15" x14ac:dyDescent="0.35">
      <c r="A50" s="5"/>
      <c r="B50" s="5"/>
      <c r="C50" s="5" t="s">
        <v>252</v>
      </c>
      <c r="E50" s="152"/>
      <c r="F50" s="3"/>
      <c r="G50" s="3"/>
      <c r="H50" s="3"/>
      <c r="I50" s="3"/>
      <c r="J50" s="3"/>
      <c r="K50" s="3"/>
      <c r="L50" s="3"/>
      <c r="N50" s="3"/>
    </row>
    <row r="51" spans="1:15" x14ac:dyDescent="0.35">
      <c r="A51" s="5"/>
      <c r="B51" s="5"/>
      <c r="C51" s="5" t="s">
        <v>253</v>
      </c>
      <c r="E51" s="152"/>
      <c r="F51" s="3"/>
      <c r="G51" s="3"/>
      <c r="H51" s="3"/>
      <c r="I51" s="3"/>
      <c r="J51" s="3"/>
      <c r="K51" s="3"/>
      <c r="L51" s="3"/>
      <c r="N51" s="3"/>
      <c r="O51" s="3"/>
    </row>
    <row r="52" spans="1:15" x14ac:dyDescent="0.35">
      <c r="A52" s="5"/>
      <c r="B52" s="5"/>
      <c r="C52" s="5" t="s">
        <v>254</v>
      </c>
      <c r="E52" s="152"/>
      <c r="F52" s="3"/>
      <c r="G52" s="3"/>
      <c r="H52" s="3"/>
      <c r="I52" s="3"/>
      <c r="J52" s="3"/>
      <c r="K52" s="3"/>
      <c r="L52" s="3"/>
      <c r="N52" s="3"/>
      <c r="O52" s="3"/>
    </row>
    <row r="53" spans="1:15" ht="15" thickBot="1" x14ac:dyDescent="0.4">
      <c r="A53" s="5"/>
      <c r="B53" s="5"/>
      <c r="C53" s="5" t="s">
        <v>260</v>
      </c>
      <c r="E53" s="151"/>
      <c r="F53" s="9"/>
      <c r="G53" s="3"/>
      <c r="H53" s="9"/>
      <c r="I53" s="3"/>
      <c r="J53" s="9"/>
      <c r="K53" s="3"/>
      <c r="L53" s="9"/>
      <c r="N53" s="9"/>
      <c r="O53" s="3"/>
    </row>
    <row r="54" spans="1:15" x14ac:dyDescent="0.35">
      <c r="A54" s="5"/>
      <c r="B54" s="5" t="s">
        <v>268</v>
      </c>
      <c r="C54" s="5"/>
      <c r="D54" s="3"/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35">
      <c r="A55" s="5"/>
      <c r="B55" s="5"/>
      <c r="C55" s="5"/>
      <c r="D55" s="3"/>
      <c r="E55" s="151"/>
      <c r="F55" s="3"/>
      <c r="G55" s="3"/>
      <c r="H55" s="3"/>
      <c r="I55" s="3"/>
      <c r="J55" s="3"/>
      <c r="K55" s="3"/>
      <c r="L55" s="3"/>
      <c r="M55" s="3"/>
      <c r="N55" s="3"/>
    </row>
    <row r="56" spans="1:15" x14ac:dyDescent="0.35">
      <c r="A56" s="5"/>
      <c r="B56" s="5" t="s">
        <v>269</v>
      </c>
      <c r="D56" s="3"/>
      <c r="E56" s="151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35">
      <c r="A57" s="5"/>
      <c r="B57" s="5"/>
      <c r="C57" s="157" t="s">
        <v>270</v>
      </c>
      <c r="D57" s="3"/>
      <c r="E57" s="151"/>
      <c r="F57" s="3"/>
      <c r="G57" s="3"/>
      <c r="H57" s="3"/>
      <c r="I57" s="3"/>
      <c r="J57" s="3"/>
      <c r="K57" s="3"/>
      <c r="L57" s="3"/>
      <c r="M57" s="3"/>
      <c r="N57" s="3"/>
    </row>
    <row r="58" spans="1:15" x14ac:dyDescent="0.35">
      <c r="A58" s="5"/>
      <c r="B58" s="5"/>
      <c r="C58" s="156" t="s">
        <v>271</v>
      </c>
      <c r="D58" s="3"/>
      <c r="E58" s="151"/>
      <c r="F58" s="3"/>
      <c r="G58" s="3"/>
      <c r="H58" s="3"/>
      <c r="I58" s="3"/>
      <c r="J58" s="3"/>
      <c r="K58" s="3"/>
      <c r="L58" s="3"/>
      <c r="M58" s="3"/>
      <c r="N58" s="3"/>
    </row>
    <row r="59" spans="1:15" x14ac:dyDescent="0.35">
      <c r="A59" s="5"/>
      <c r="B59" s="5"/>
      <c r="C59" s="5" t="s">
        <v>272</v>
      </c>
      <c r="D59" s="3"/>
      <c r="E59" s="151"/>
      <c r="F59" s="3"/>
      <c r="G59" s="3"/>
      <c r="H59" s="3"/>
      <c r="I59" s="3"/>
      <c r="J59" s="3"/>
      <c r="K59" s="3"/>
      <c r="L59" s="3"/>
      <c r="N59" s="3"/>
      <c r="O59" s="134"/>
    </row>
    <row r="60" spans="1:15" x14ac:dyDescent="0.35">
      <c r="A60" s="5"/>
      <c r="B60" s="5"/>
      <c r="C60" s="5" t="s">
        <v>273</v>
      </c>
      <c r="D60" s="3"/>
      <c r="E60" s="151"/>
      <c r="F60" s="3"/>
      <c r="G60" s="3"/>
      <c r="H60" s="3"/>
      <c r="I60" s="3"/>
      <c r="J60" s="3"/>
      <c r="K60" s="3"/>
      <c r="L60" s="3"/>
      <c r="N60" s="3"/>
      <c r="O60" s="3"/>
    </row>
    <row r="61" spans="1:15" x14ac:dyDescent="0.35">
      <c r="A61" s="5"/>
      <c r="B61" s="5"/>
      <c r="C61" s="5" t="s">
        <v>274</v>
      </c>
      <c r="D61" s="3"/>
      <c r="E61" s="151"/>
      <c r="F61" s="3"/>
      <c r="G61" s="3"/>
      <c r="H61" s="3"/>
      <c r="I61" s="3"/>
      <c r="J61" s="3"/>
      <c r="K61" s="3"/>
      <c r="L61" s="3"/>
      <c r="N61" s="3"/>
    </row>
    <row r="62" spans="1:15" x14ac:dyDescent="0.35">
      <c r="A62" s="5"/>
      <c r="C62" s="5" t="s">
        <v>275</v>
      </c>
      <c r="D62" s="150"/>
      <c r="E62" s="136"/>
      <c r="F62" s="150"/>
      <c r="G62" s="150"/>
      <c r="H62" s="150"/>
      <c r="I62" s="150"/>
      <c r="J62" s="150"/>
      <c r="K62" s="150"/>
      <c r="L62" s="150"/>
      <c r="M62" s="150"/>
      <c r="N62" s="150"/>
      <c r="O62" s="3"/>
    </row>
    <row r="63" spans="1:15" ht="15" thickBot="1" x14ac:dyDescent="0.4">
      <c r="A63" s="5"/>
      <c r="B63" s="5"/>
      <c r="C63" s="5" t="s">
        <v>260</v>
      </c>
      <c r="D63" s="3"/>
      <c r="E63" s="153"/>
      <c r="F63" s="9"/>
      <c r="G63" s="3"/>
      <c r="H63" s="9"/>
      <c r="I63" s="3"/>
      <c r="J63" s="9"/>
      <c r="K63" s="3"/>
      <c r="L63" s="9"/>
      <c r="M63" s="3"/>
      <c r="N63" s="9"/>
      <c r="O63" s="3"/>
    </row>
    <row r="64" spans="1:15" x14ac:dyDescent="0.35">
      <c r="A64" s="5"/>
      <c r="B64" s="5" t="s">
        <v>276</v>
      </c>
      <c r="C64" s="5"/>
      <c r="D64" s="3"/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" thickBot="1" x14ac:dyDescent="0.4">
      <c r="A65" s="5"/>
      <c r="B65" s="5"/>
      <c r="C65" s="5"/>
      <c r="D65" s="3"/>
      <c r="E65" s="153"/>
      <c r="F65" s="30"/>
      <c r="G65" s="3"/>
      <c r="H65" s="30"/>
      <c r="I65" s="3"/>
      <c r="J65" s="30"/>
      <c r="K65" s="3"/>
      <c r="L65" s="30"/>
      <c r="M65" s="3"/>
      <c r="N65" s="30"/>
      <c r="O65" s="3"/>
    </row>
    <row r="66" spans="1:15" ht="16" thickTop="1" x14ac:dyDescent="0.35">
      <c r="A66" s="154" t="s">
        <v>277</v>
      </c>
      <c r="B66" s="5"/>
      <c r="C66" s="5"/>
      <c r="D66" s="3"/>
      <c r="E66" s="153"/>
      <c r="F66" s="3"/>
      <c r="G66" s="3"/>
      <c r="H66" s="3"/>
      <c r="I66" s="3"/>
      <c r="J66" s="3"/>
      <c r="K66" s="3"/>
      <c r="L66" s="3"/>
      <c r="M66" s="3"/>
      <c r="N66" s="3"/>
    </row>
    <row r="67" spans="1:15" ht="15.5" x14ac:dyDescent="0.35">
      <c r="A67" s="154" t="s">
        <v>278</v>
      </c>
      <c r="B67" s="5"/>
      <c r="C67" s="5"/>
      <c r="D67" s="3"/>
      <c r="E67" s="151"/>
      <c r="F67" s="3"/>
      <c r="G67" s="3"/>
      <c r="H67" s="3"/>
      <c r="I67" s="3"/>
      <c r="J67" s="3"/>
      <c r="K67" s="3"/>
      <c r="L67" s="3"/>
      <c r="N67" s="3"/>
    </row>
  </sheetData>
  <mergeCells count="1">
    <mergeCell ref="A1:O1"/>
  </mergeCells>
  <pageMargins left="0.7" right="0.7" top="0.75" bottom="0.75" header="0.3" footer="0.3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67"/>
  <sheetViews>
    <sheetView topLeftCell="A27" workbookViewId="0">
      <selection activeCell="C44" sqref="A1:O67"/>
    </sheetView>
  </sheetViews>
  <sheetFormatPr defaultColWidth="8.81640625" defaultRowHeight="14.5" x14ac:dyDescent="0.35"/>
  <cols>
    <col min="5" max="5" width="8.81640625" customWidth="1"/>
    <col min="7" max="7" width="3.54296875" customWidth="1"/>
    <col min="9" max="9" width="3.81640625" customWidth="1"/>
    <col min="11" max="11" width="4" customWidth="1"/>
    <col min="13" max="13" width="2.1796875" customWidth="1"/>
    <col min="15" max="15" width="3" customWidth="1"/>
  </cols>
  <sheetData>
    <row r="1" spans="1:15" ht="17.5" x14ac:dyDescent="0.35">
      <c r="A1" s="162" t="s">
        <v>288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</row>
    <row r="2" spans="1:15" ht="15" thickBot="1" x14ac:dyDescent="0.4">
      <c r="A2" s="6"/>
      <c r="B2" s="6"/>
      <c r="C2" s="6"/>
      <c r="D2" s="6"/>
      <c r="E2" s="1"/>
      <c r="F2" s="7"/>
      <c r="G2" s="6"/>
      <c r="H2" s="7"/>
      <c r="I2" s="6"/>
      <c r="J2" s="7"/>
      <c r="K2" s="1"/>
      <c r="L2" s="7"/>
      <c r="M2" s="1"/>
      <c r="N2" s="7"/>
    </row>
    <row r="3" spans="1:15" ht="15" thickTop="1" x14ac:dyDescent="0.35">
      <c r="A3" s="6"/>
      <c r="B3" s="6"/>
      <c r="C3" s="6"/>
      <c r="D3" s="6"/>
      <c r="E3" s="136" t="s">
        <v>256</v>
      </c>
      <c r="F3" s="6"/>
      <c r="G3" s="6"/>
      <c r="H3" s="6"/>
      <c r="I3" s="6"/>
      <c r="J3" s="6"/>
      <c r="K3" s="1"/>
      <c r="L3" s="6"/>
      <c r="M3" s="1"/>
      <c r="N3" s="6"/>
    </row>
    <row r="4" spans="1:15" ht="17.5" x14ac:dyDescent="0.35">
      <c r="A4" s="10"/>
      <c r="B4" s="10"/>
      <c r="C4" s="10"/>
      <c r="E4" s="136" t="s">
        <v>257</v>
      </c>
      <c r="F4" s="19" t="s">
        <v>147</v>
      </c>
      <c r="G4" s="10"/>
      <c r="H4" s="19" t="s">
        <v>148</v>
      </c>
      <c r="I4" s="10"/>
      <c r="J4" s="19" t="s">
        <v>149</v>
      </c>
      <c r="K4" s="10"/>
      <c r="L4" s="19" t="s">
        <v>150</v>
      </c>
      <c r="M4" s="10"/>
      <c r="N4" s="19" t="s">
        <v>151</v>
      </c>
      <c r="O4" s="10"/>
    </row>
    <row r="5" spans="1:15" ht="17.5" x14ac:dyDescent="0.35">
      <c r="A5" s="10"/>
      <c r="B5" s="18" t="s">
        <v>258</v>
      </c>
      <c r="C5" s="10"/>
      <c r="D5" s="10"/>
      <c r="E5" s="1"/>
      <c r="F5" s="37"/>
      <c r="G5" s="38"/>
      <c r="H5" s="37"/>
      <c r="I5" s="37"/>
      <c r="J5" s="37"/>
      <c r="K5" s="37"/>
      <c r="L5" s="37"/>
      <c r="M5" s="37"/>
      <c r="N5" s="37"/>
      <c r="O5" s="10"/>
    </row>
    <row r="6" spans="1:15" ht="15.5" x14ac:dyDescent="0.35">
      <c r="A6" s="154" t="s">
        <v>227</v>
      </c>
      <c r="B6" s="5"/>
      <c r="C6" s="5"/>
      <c r="D6" s="5"/>
      <c r="E6" s="1"/>
      <c r="F6" s="1"/>
      <c r="H6" s="1"/>
    </row>
    <row r="7" spans="1:15" x14ac:dyDescent="0.35">
      <c r="A7" s="5"/>
      <c r="B7" s="5" t="s">
        <v>228</v>
      </c>
      <c r="C7" s="5"/>
      <c r="D7" s="5"/>
      <c r="E7" s="1"/>
      <c r="F7" s="1"/>
      <c r="H7" s="1"/>
    </row>
    <row r="8" spans="1:15" x14ac:dyDescent="0.35">
      <c r="A8" s="5"/>
      <c r="B8" s="5"/>
      <c r="C8" s="5" t="s">
        <v>229</v>
      </c>
      <c r="D8" s="3"/>
      <c r="E8" s="152"/>
      <c r="F8" s="3"/>
      <c r="G8" s="3"/>
      <c r="H8" s="3"/>
      <c r="I8" s="3"/>
      <c r="J8" s="3"/>
      <c r="K8" s="3"/>
      <c r="L8" s="3"/>
      <c r="M8" s="3"/>
      <c r="N8" s="3"/>
    </row>
    <row r="9" spans="1:15" x14ac:dyDescent="0.35">
      <c r="A9" s="5"/>
      <c r="B9" s="5"/>
      <c r="C9" s="5" t="s">
        <v>231</v>
      </c>
      <c r="D9" s="5"/>
      <c r="E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" thickBot="1" x14ac:dyDescent="0.4">
      <c r="A10" s="5"/>
      <c r="B10" s="5"/>
      <c r="C10" s="2"/>
      <c r="D10" s="3"/>
      <c r="E10" s="15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35">
      <c r="A11" s="5"/>
      <c r="B11" s="5" t="s">
        <v>259</v>
      </c>
      <c r="C11" s="5"/>
      <c r="D11" s="3"/>
      <c r="E11" s="153"/>
      <c r="F11" s="4">
        <f>SUM(F8:F10)</f>
        <v>0</v>
      </c>
      <c r="G11" s="3"/>
      <c r="H11" s="4">
        <f>SUM(H8:H10)</f>
        <v>0</v>
      </c>
      <c r="I11" s="3"/>
      <c r="J11" s="4">
        <f>SUM(J8:J10)</f>
        <v>0</v>
      </c>
      <c r="K11" s="3"/>
      <c r="L11" s="4">
        <f>SUM(L8:L10)</f>
        <v>0</v>
      </c>
      <c r="M11" s="3"/>
      <c r="N11" s="4">
        <f>SUM(N8:N10)</f>
        <v>0</v>
      </c>
      <c r="O11" s="3"/>
    </row>
    <row r="12" spans="1:15" x14ac:dyDescent="0.35">
      <c r="A12" s="5"/>
      <c r="B12" s="5"/>
      <c r="C12" s="5"/>
      <c r="D12" s="3"/>
      <c r="E12" s="15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35">
      <c r="A13" s="5"/>
      <c r="B13" s="2"/>
      <c r="C13" s="5" t="s">
        <v>232</v>
      </c>
      <c r="D13" s="5"/>
      <c r="E13" s="1"/>
      <c r="F13" s="1"/>
      <c r="H13" s="1"/>
    </row>
    <row r="14" spans="1:15" x14ac:dyDescent="0.35">
      <c r="A14" s="5"/>
      <c r="B14" s="2"/>
      <c r="C14" s="2" t="s">
        <v>233</v>
      </c>
      <c r="D14" s="3"/>
      <c r="E14" s="153"/>
      <c r="F14" s="3"/>
      <c r="G14" s="3"/>
      <c r="H14" s="3"/>
      <c r="I14" s="3"/>
      <c r="J14" s="3"/>
      <c r="K14" s="3"/>
      <c r="L14" s="3"/>
      <c r="N14" s="3"/>
    </row>
    <row r="15" spans="1:15" x14ac:dyDescent="0.35">
      <c r="A15" s="5"/>
      <c r="B15" s="2"/>
      <c r="C15" s="2" t="s">
        <v>234</v>
      </c>
      <c r="D15" s="3"/>
      <c r="E15" s="153"/>
      <c r="F15" s="3"/>
      <c r="G15" s="3"/>
      <c r="H15" s="3"/>
      <c r="I15" s="3"/>
      <c r="J15" s="3"/>
      <c r="K15" s="3"/>
      <c r="L15" s="3"/>
      <c r="N15" s="3"/>
    </row>
    <row r="16" spans="1:15" ht="15" thickBot="1" x14ac:dyDescent="0.4">
      <c r="A16" s="5"/>
      <c r="B16" s="2"/>
      <c r="C16" s="5" t="s">
        <v>260</v>
      </c>
      <c r="D16" s="3"/>
      <c r="E16" s="153"/>
      <c r="F16" s="3"/>
      <c r="G16" s="3"/>
      <c r="H16" s="3"/>
      <c r="I16" s="3"/>
      <c r="J16" s="3"/>
      <c r="K16" s="3"/>
      <c r="L16" s="3"/>
      <c r="N16" s="3"/>
    </row>
    <row r="17" spans="1:15" x14ac:dyDescent="0.35">
      <c r="A17" s="5"/>
      <c r="B17" s="2" t="s">
        <v>261</v>
      </c>
      <c r="C17" s="2"/>
      <c r="D17" s="3"/>
      <c r="E17" s="153"/>
      <c r="F17" s="4">
        <f>SUM(F14:F16)</f>
        <v>0</v>
      </c>
      <c r="G17" s="3"/>
      <c r="H17" s="4">
        <f t="shared" ref="H17" si="0">SUM(H14:H16)</f>
        <v>0</v>
      </c>
      <c r="I17" s="3"/>
      <c r="J17" s="4">
        <f t="shared" ref="J17" si="1">SUM(J14:J16)</f>
        <v>0</v>
      </c>
      <c r="K17" s="3"/>
      <c r="L17" s="4">
        <f t="shared" ref="L17" si="2">SUM(L14:L16)</f>
        <v>0</v>
      </c>
      <c r="M17" s="3"/>
      <c r="N17" s="4">
        <f t="shared" ref="N17" si="3">SUM(N14:N16)</f>
        <v>0</v>
      </c>
      <c r="O17" s="3"/>
    </row>
    <row r="18" spans="1:15" ht="15" thickBot="1" x14ac:dyDescent="0.4">
      <c r="B18" s="5"/>
      <c r="C18" s="5"/>
      <c r="D18" s="150"/>
      <c r="E18" s="153"/>
      <c r="F18" s="30"/>
      <c r="G18" s="3"/>
      <c r="H18" s="30"/>
      <c r="I18" s="3"/>
      <c r="J18" s="30"/>
      <c r="K18" s="3"/>
      <c r="L18" s="30"/>
      <c r="M18" s="3"/>
      <c r="N18" s="30"/>
      <c r="O18" s="3"/>
    </row>
    <row r="19" spans="1:15" ht="15" thickTop="1" x14ac:dyDescent="0.35">
      <c r="A19" s="155" t="s">
        <v>262</v>
      </c>
      <c r="B19" s="5"/>
      <c r="C19" s="5"/>
      <c r="D19" s="150"/>
      <c r="E19" s="150"/>
      <c r="F19" s="150">
        <f t="shared" ref="F19:N19" si="4">F11+F17</f>
        <v>0</v>
      </c>
      <c r="G19" s="150"/>
      <c r="H19" s="150">
        <f t="shared" si="4"/>
        <v>0</v>
      </c>
      <c r="I19" s="150"/>
      <c r="J19" s="150">
        <f t="shared" si="4"/>
        <v>0</v>
      </c>
      <c r="K19" s="150"/>
      <c r="L19" s="150"/>
      <c r="M19" s="150"/>
      <c r="N19" s="150">
        <f t="shared" si="4"/>
        <v>0</v>
      </c>
      <c r="O19" s="3"/>
    </row>
    <row r="20" spans="1:15" x14ac:dyDescent="0.35">
      <c r="A20" s="155"/>
      <c r="B20" s="5"/>
      <c r="C20" s="5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3"/>
    </row>
    <row r="21" spans="1:15" ht="15.5" x14ac:dyDescent="0.35">
      <c r="A21" s="154" t="s">
        <v>171</v>
      </c>
      <c r="B21" s="5"/>
      <c r="C21" s="5"/>
      <c r="D21" s="3"/>
      <c r="E21" s="153"/>
      <c r="F21" s="3"/>
      <c r="G21" s="3"/>
      <c r="H21" s="3"/>
      <c r="I21" s="3"/>
      <c r="J21" s="3"/>
      <c r="K21" s="3"/>
      <c r="L21" s="3"/>
      <c r="N21" s="3"/>
    </row>
    <row r="22" spans="1:15" x14ac:dyDescent="0.35">
      <c r="A22" s="5" t="s">
        <v>236</v>
      </c>
      <c r="C22" s="5"/>
      <c r="D22" s="3"/>
      <c r="E22" s="153"/>
      <c r="F22" s="3"/>
      <c r="G22" s="3"/>
      <c r="H22" s="3"/>
      <c r="I22" s="3"/>
      <c r="J22" s="3"/>
      <c r="K22" s="3"/>
      <c r="L22" s="3"/>
      <c r="N22" s="3"/>
    </row>
    <row r="23" spans="1:15" x14ac:dyDescent="0.35">
      <c r="A23" s="5"/>
      <c r="B23" s="5" t="s">
        <v>237</v>
      </c>
      <c r="C23" s="5"/>
      <c r="D23" s="3"/>
      <c r="E23" s="153"/>
      <c r="F23" s="3"/>
      <c r="G23" s="3"/>
      <c r="H23" s="3"/>
      <c r="I23" s="3"/>
      <c r="J23" s="3"/>
      <c r="K23" s="3"/>
      <c r="L23" s="3"/>
      <c r="N23" s="3"/>
    </row>
    <row r="24" spans="1:15" x14ac:dyDescent="0.35">
      <c r="A24" s="5"/>
      <c r="B24" s="5"/>
      <c r="C24" s="5" t="s">
        <v>238</v>
      </c>
      <c r="D24" s="3"/>
      <c r="E24" s="153"/>
      <c r="F24" s="3"/>
      <c r="G24" s="3"/>
      <c r="H24" s="3"/>
      <c r="I24" s="3"/>
      <c r="J24" s="3"/>
      <c r="K24" s="3"/>
      <c r="L24" s="3"/>
      <c r="N24" s="3"/>
    </row>
    <row r="25" spans="1:15" x14ac:dyDescent="0.35">
      <c r="A25" s="5"/>
      <c r="B25" s="5"/>
      <c r="C25" s="5" t="s">
        <v>240</v>
      </c>
      <c r="D25" s="3"/>
      <c r="E25" s="153"/>
      <c r="F25" s="3"/>
      <c r="G25" s="3"/>
      <c r="H25" s="3"/>
      <c r="I25" s="3"/>
      <c r="J25" s="3"/>
      <c r="K25" s="3"/>
      <c r="L25" s="3"/>
      <c r="N25" s="3"/>
    </row>
    <row r="26" spans="1:15" x14ac:dyDescent="0.35">
      <c r="A26" s="5"/>
      <c r="B26" s="5"/>
      <c r="C26" s="5" t="s">
        <v>260</v>
      </c>
      <c r="D26" s="3"/>
      <c r="E26" s="153"/>
      <c r="F26" s="3"/>
      <c r="G26" s="3"/>
      <c r="H26" s="3"/>
      <c r="I26" s="3"/>
      <c r="J26" s="3"/>
      <c r="K26" s="3"/>
      <c r="L26" s="3"/>
      <c r="N26" s="3"/>
    </row>
    <row r="27" spans="1:15" x14ac:dyDescent="0.35">
      <c r="A27" s="5"/>
      <c r="B27" s="5" t="s">
        <v>241</v>
      </c>
      <c r="D27" s="3"/>
      <c r="E27" s="153"/>
      <c r="F27" s="3"/>
      <c r="G27" s="3"/>
      <c r="H27" s="3"/>
      <c r="I27" s="3"/>
      <c r="J27" s="3"/>
      <c r="K27" s="3"/>
      <c r="L27" s="3"/>
      <c r="N27" s="3"/>
    </row>
    <row r="28" spans="1:15" x14ac:dyDescent="0.35">
      <c r="A28" s="5"/>
      <c r="B28" s="5"/>
      <c r="C28" s="5" t="s">
        <v>238</v>
      </c>
      <c r="D28" s="3"/>
      <c r="E28" s="153"/>
      <c r="F28" s="3"/>
      <c r="G28" s="3"/>
      <c r="H28" s="3"/>
      <c r="I28" s="3"/>
      <c r="J28" s="3"/>
      <c r="K28" s="3"/>
      <c r="L28" s="3"/>
      <c r="N28" s="3"/>
    </row>
    <row r="29" spans="1:15" x14ac:dyDescent="0.35">
      <c r="A29" s="5"/>
      <c r="B29" s="5"/>
      <c r="C29" s="5" t="s">
        <v>240</v>
      </c>
      <c r="D29" s="3"/>
      <c r="E29" s="153"/>
      <c r="F29" s="3"/>
      <c r="G29" s="3"/>
      <c r="H29" s="3"/>
      <c r="I29" s="3"/>
      <c r="J29" s="3"/>
      <c r="K29" s="3"/>
      <c r="L29" s="3"/>
      <c r="N29" s="3"/>
    </row>
    <row r="30" spans="1:15" x14ac:dyDescent="0.35">
      <c r="A30" s="5"/>
      <c r="B30" s="5"/>
      <c r="C30" s="5" t="s">
        <v>260</v>
      </c>
      <c r="D30" s="3"/>
      <c r="E30" s="153"/>
      <c r="F30" s="3"/>
      <c r="G30" s="3"/>
      <c r="H30" s="3"/>
      <c r="I30" s="3"/>
      <c r="J30" s="3"/>
      <c r="K30" s="3"/>
      <c r="L30" s="3"/>
      <c r="N30" s="3"/>
    </row>
    <row r="31" spans="1:15" ht="15" thickBot="1" x14ac:dyDescent="0.4">
      <c r="A31" s="5"/>
      <c r="B31" s="5"/>
      <c r="D31" s="3"/>
      <c r="E31" s="153"/>
      <c r="F31" s="9"/>
      <c r="G31" s="3"/>
      <c r="H31" s="9"/>
      <c r="I31" s="3"/>
      <c r="J31" s="9"/>
      <c r="K31" s="3"/>
      <c r="L31" s="9"/>
      <c r="N31" s="9"/>
    </row>
    <row r="32" spans="1:15" x14ac:dyDescent="0.35">
      <c r="A32" s="5"/>
      <c r="B32" s="5" t="s">
        <v>263</v>
      </c>
      <c r="D32" s="3"/>
      <c r="E32" s="153"/>
      <c r="F32" s="3">
        <f>SUM(F27:F31)</f>
        <v>0</v>
      </c>
      <c r="G32" s="3"/>
      <c r="H32" s="3">
        <f>SUM(H27:H31)</f>
        <v>0</v>
      </c>
      <c r="I32" s="3"/>
      <c r="J32" s="3">
        <f>SUM(J27:J31)</f>
        <v>0</v>
      </c>
      <c r="K32" s="3"/>
      <c r="L32" s="3">
        <f>SUM(L27:L31)</f>
        <v>0</v>
      </c>
      <c r="N32" s="3">
        <f>SUM(N27:N31)</f>
        <v>0</v>
      </c>
    </row>
    <row r="33" spans="1:15" x14ac:dyDescent="0.35">
      <c r="A33" s="5"/>
      <c r="B33" s="5"/>
      <c r="D33" s="3"/>
      <c r="E33" s="153"/>
      <c r="F33" s="3"/>
      <c r="G33" s="3"/>
      <c r="H33" s="3"/>
      <c r="I33" s="3"/>
      <c r="J33" s="3"/>
      <c r="K33" s="3"/>
      <c r="L33" s="3"/>
      <c r="N33" s="3"/>
    </row>
    <row r="34" spans="1:15" x14ac:dyDescent="0.35">
      <c r="A34" s="5"/>
      <c r="B34" s="5" t="s">
        <v>242</v>
      </c>
      <c r="D34" s="3"/>
      <c r="E34" s="153"/>
      <c r="F34" s="3"/>
      <c r="G34" s="3"/>
      <c r="H34" s="3"/>
      <c r="I34" s="3"/>
      <c r="J34" s="3"/>
      <c r="K34" s="3"/>
      <c r="L34" s="3"/>
      <c r="N34" s="3"/>
    </row>
    <row r="35" spans="1:15" x14ac:dyDescent="0.35">
      <c r="A35" s="5"/>
      <c r="B35" s="5"/>
      <c r="D35" s="3"/>
      <c r="E35" s="153"/>
      <c r="F35" s="3"/>
      <c r="G35" s="3"/>
      <c r="H35" s="3"/>
      <c r="I35" s="3"/>
      <c r="J35" s="3"/>
      <c r="K35" s="3"/>
      <c r="L35" s="3"/>
      <c r="N35" s="3"/>
    </row>
    <row r="36" spans="1:15" x14ac:dyDescent="0.35">
      <c r="A36" s="5"/>
      <c r="B36" s="5" t="s">
        <v>243</v>
      </c>
      <c r="C36" s="5"/>
      <c r="D36" s="3"/>
      <c r="E36" s="15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35">
      <c r="A37" s="5"/>
      <c r="B37" s="5"/>
      <c r="C37" s="5" t="s">
        <v>244</v>
      </c>
      <c r="D37" s="3"/>
      <c r="E37" s="15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35">
      <c r="A38" s="5"/>
      <c r="B38" s="5"/>
      <c r="C38" s="5" t="s">
        <v>245</v>
      </c>
      <c r="D38" s="3"/>
      <c r="E38" s="15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35">
      <c r="A39" s="5"/>
      <c r="B39" s="5" t="s">
        <v>264</v>
      </c>
      <c r="C39" s="5"/>
      <c r="D39" s="3"/>
      <c r="E39" s="15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35">
      <c r="A40" s="5"/>
      <c r="B40" s="5"/>
      <c r="C40" s="5"/>
      <c r="D40" s="3"/>
      <c r="E40" s="15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35">
      <c r="A41" s="5"/>
      <c r="B41" s="5" t="s">
        <v>246</v>
      </c>
      <c r="C41" s="5"/>
      <c r="D41" s="3"/>
      <c r="E41" s="15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35">
      <c r="A42" s="5"/>
      <c r="B42" s="5"/>
      <c r="C42" s="5" t="s">
        <v>265</v>
      </c>
      <c r="D42" s="3"/>
      <c r="E42" s="152"/>
      <c r="F42" s="3"/>
      <c r="G42" s="3"/>
      <c r="H42" s="3"/>
      <c r="I42" s="3"/>
      <c r="J42" s="3"/>
      <c r="K42" s="3"/>
      <c r="L42" s="3"/>
      <c r="N42" s="3"/>
    </row>
    <row r="43" spans="1:15" x14ac:dyDescent="0.35">
      <c r="A43" s="5"/>
      <c r="B43" s="5"/>
      <c r="C43" s="5" t="s">
        <v>266</v>
      </c>
      <c r="D43" s="3"/>
      <c r="E43" s="151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35">
      <c r="A44" s="5"/>
      <c r="B44" s="5"/>
      <c r="C44" s="5" t="s">
        <v>249</v>
      </c>
      <c r="D44" s="3"/>
      <c r="E44" s="153"/>
      <c r="F44" s="3"/>
      <c r="G44" s="3"/>
      <c r="H44" s="3"/>
      <c r="I44" s="3"/>
      <c r="J44" s="3"/>
      <c r="K44" s="3"/>
      <c r="L44" s="3"/>
      <c r="N44" s="3"/>
    </row>
    <row r="45" spans="1:15" ht="15" thickBot="1" x14ac:dyDescent="0.4">
      <c r="A45" s="5"/>
      <c r="B45" s="5"/>
      <c r="C45" s="5" t="s">
        <v>260</v>
      </c>
      <c r="D45" s="3"/>
      <c r="E45" s="153"/>
      <c r="F45" s="3"/>
      <c r="G45" s="3"/>
      <c r="H45" s="3"/>
      <c r="I45" s="3"/>
      <c r="J45" s="3"/>
      <c r="K45" s="3"/>
      <c r="L45" s="3"/>
      <c r="N45" s="3"/>
    </row>
    <row r="46" spans="1:15" x14ac:dyDescent="0.35">
      <c r="A46" s="5"/>
      <c r="B46" s="5" t="s">
        <v>267</v>
      </c>
      <c r="D46" s="3"/>
      <c r="E46" s="153"/>
      <c r="F46" s="4"/>
      <c r="G46" s="3"/>
      <c r="H46" s="4"/>
      <c r="I46" s="3"/>
      <c r="J46" s="4"/>
      <c r="K46" s="3"/>
      <c r="L46" s="4"/>
      <c r="M46" s="3"/>
      <c r="N46" s="4"/>
      <c r="O46" s="3"/>
    </row>
    <row r="47" spans="1:15" x14ac:dyDescent="0.35">
      <c r="A47" s="5"/>
      <c r="B47" s="5"/>
      <c r="C47" s="5"/>
      <c r="D47" s="3"/>
      <c r="E47" s="153"/>
      <c r="F47" s="3"/>
      <c r="G47" s="3"/>
      <c r="H47" s="3"/>
      <c r="I47" s="3"/>
      <c r="J47" s="3"/>
      <c r="K47" s="3"/>
      <c r="L47" s="3"/>
      <c r="N47" s="3"/>
    </row>
    <row r="48" spans="1:15" x14ac:dyDescent="0.35">
      <c r="A48" s="5"/>
      <c r="B48" s="5" t="s">
        <v>250</v>
      </c>
      <c r="C48" s="5"/>
      <c r="D48" s="3"/>
      <c r="E48" s="151"/>
      <c r="F48" s="3"/>
      <c r="G48" s="3"/>
      <c r="H48" s="3"/>
      <c r="I48" s="3"/>
      <c r="J48" s="3"/>
      <c r="K48" s="3"/>
      <c r="L48" s="3"/>
      <c r="M48" s="3"/>
      <c r="N48" s="3"/>
    </row>
    <row r="49" spans="1:15" x14ac:dyDescent="0.35">
      <c r="A49" s="5"/>
      <c r="B49" s="5"/>
      <c r="C49" s="156" t="s">
        <v>251</v>
      </c>
      <c r="D49" s="3"/>
      <c r="E49" s="151"/>
      <c r="F49" s="3"/>
      <c r="G49" s="3"/>
      <c r="H49" s="3"/>
      <c r="I49" s="3"/>
      <c r="J49" s="3"/>
      <c r="K49" s="3"/>
      <c r="L49" s="3"/>
      <c r="M49" s="3"/>
      <c r="N49" s="3"/>
    </row>
    <row r="50" spans="1:15" x14ac:dyDescent="0.35">
      <c r="A50" s="5"/>
      <c r="B50" s="5"/>
      <c r="C50" s="5" t="s">
        <v>252</v>
      </c>
      <c r="E50" s="152"/>
      <c r="F50" s="3"/>
      <c r="G50" s="3"/>
      <c r="H50" s="3"/>
      <c r="I50" s="3"/>
      <c r="J50" s="3"/>
      <c r="K50" s="3"/>
      <c r="L50" s="3"/>
      <c r="N50" s="3"/>
    </row>
    <row r="51" spans="1:15" x14ac:dyDescent="0.35">
      <c r="A51" s="5"/>
      <c r="B51" s="5"/>
      <c r="C51" s="5" t="s">
        <v>253</v>
      </c>
      <c r="E51" s="152"/>
      <c r="F51" s="3"/>
      <c r="G51" s="3"/>
      <c r="H51" s="3"/>
      <c r="I51" s="3"/>
      <c r="J51" s="3"/>
      <c r="K51" s="3"/>
      <c r="L51" s="3"/>
      <c r="N51" s="3"/>
      <c r="O51" s="3"/>
    </row>
    <row r="52" spans="1:15" x14ac:dyDescent="0.35">
      <c r="A52" s="5"/>
      <c r="B52" s="5"/>
      <c r="C52" s="5" t="s">
        <v>254</v>
      </c>
      <c r="E52" s="152"/>
      <c r="F52" s="3"/>
      <c r="G52" s="3"/>
      <c r="H52" s="3"/>
      <c r="I52" s="3"/>
      <c r="J52" s="3"/>
      <c r="K52" s="3"/>
      <c r="L52" s="3"/>
      <c r="N52" s="3"/>
      <c r="O52" s="3"/>
    </row>
    <row r="53" spans="1:15" ht="15" thickBot="1" x14ac:dyDescent="0.4">
      <c r="A53" s="5"/>
      <c r="B53" s="5"/>
      <c r="C53" s="5" t="s">
        <v>260</v>
      </c>
      <c r="E53" s="151"/>
      <c r="F53" s="9"/>
      <c r="G53" s="3"/>
      <c r="H53" s="9"/>
      <c r="I53" s="3"/>
      <c r="J53" s="9"/>
      <c r="K53" s="3"/>
      <c r="L53" s="9"/>
      <c r="N53" s="9"/>
      <c r="O53" s="3"/>
    </row>
    <row r="54" spans="1:15" x14ac:dyDescent="0.35">
      <c r="A54" s="5"/>
      <c r="B54" s="5" t="s">
        <v>268</v>
      </c>
      <c r="C54" s="5"/>
      <c r="D54" s="3"/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35">
      <c r="A55" s="5"/>
      <c r="B55" s="5"/>
      <c r="C55" s="5"/>
      <c r="D55" s="3"/>
      <c r="E55" s="151"/>
      <c r="F55" s="3"/>
      <c r="G55" s="3"/>
      <c r="H55" s="3"/>
      <c r="I55" s="3"/>
      <c r="J55" s="3"/>
      <c r="K55" s="3"/>
      <c r="L55" s="3"/>
      <c r="M55" s="3"/>
      <c r="N55" s="3"/>
    </row>
    <row r="56" spans="1:15" x14ac:dyDescent="0.35">
      <c r="A56" s="5"/>
      <c r="B56" s="5" t="s">
        <v>269</v>
      </c>
      <c r="D56" s="3"/>
      <c r="E56" s="151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35">
      <c r="A57" s="5"/>
      <c r="B57" s="5"/>
      <c r="C57" s="157" t="s">
        <v>270</v>
      </c>
      <c r="D57" s="3"/>
      <c r="E57" s="151"/>
      <c r="F57" s="3"/>
      <c r="G57" s="3"/>
      <c r="H57" s="3"/>
      <c r="I57" s="3"/>
      <c r="J57" s="3"/>
      <c r="K57" s="3"/>
      <c r="L57" s="3"/>
      <c r="M57" s="3"/>
      <c r="N57" s="3"/>
    </row>
    <row r="58" spans="1:15" x14ac:dyDescent="0.35">
      <c r="A58" s="5"/>
      <c r="B58" s="5"/>
      <c r="C58" s="156" t="s">
        <v>271</v>
      </c>
      <c r="D58" s="3"/>
      <c r="E58" s="151"/>
      <c r="F58" s="3"/>
      <c r="G58" s="3"/>
      <c r="H58" s="3"/>
      <c r="I58" s="3"/>
      <c r="J58" s="3"/>
      <c r="K58" s="3"/>
      <c r="L58" s="3"/>
      <c r="M58" s="3"/>
      <c r="N58" s="3"/>
    </row>
    <row r="59" spans="1:15" x14ac:dyDescent="0.35">
      <c r="A59" s="5"/>
      <c r="B59" s="5"/>
      <c r="C59" s="5" t="s">
        <v>272</v>
      </c>
      <c r="D59" s="3"/>
      <c r="E59" s="151"/>
      <c r="F59" s="3"/>
      <c r="G59" s="3"/>
      <c r="H59" s="3"/>
      <c r="I59" s="3"/>
      <c r="J59" s="3"/>
      <c r="K59" s="3"/>
      <c r="L59" s="3"/>
      <c r="N59" s="3"/>
      <c r="O59" s="134"/>
    </row>
    <row r="60" spans="1:15" x14ac:dyDescent="0.35">
      <c r="A60" s="5"/>
      <c r="B60" s="5"/>
      <c r="C60" s="5" t="s">
        <v>273</v>
      </c>
      <c r="D60" s="3"/>
      <c r="E60" s="151"/>
      <c r="F60" s="3"/>
      <c r="G60" s="3"/>
      <c r="H60" s="3"/>
      <c r="I60" s="3"/>
      <c r="J60" s="3"/>
      <c r="K60" s="3"/>
      <c r="L60" s="3"/>
      <c r="N60" s="3"/>
      <c r="O60" s="3"/>
    </row>
    <row r="61" spans="1:15" x14ac:dyDescent="0.35">
      <c r="A61" s="5"/>
      <c r="B61" s="5"/>
      <c r="C61" s="5" t="s">
        <v>274</v>
      </c>
      <c r="D61" s="3"/>
      <c r="E61" s="151"/>
      <c r="F61" s="3"/>
      <c r="G61" s="3"/>
      <c r="H61" s="3"/>
      <c r="I61" s="3"/>
      <c r="J61" s="3"/>
      <c r="K61" s="3"/>
      <c r="L61" s="3"/>
      <c r="N61" s="3"/>
    </row>
    <row r="62" spans="1:15" x14ac:dyDescent="0.35">
      <c r="A62" s="5"/>
      <c r="C62" s="5" t="s">
        <v>275</v>
      </c>
      <c r="D62" s="150"/>
      <c r="E62" s="136"/>
      <c r="F62" s="150"/>
      <c r="G62" s="150"/>
      <c r="H62" s="150"/>
      <c r="I62" s="150"/>
      <c r="J62" s="150"/>
      <c r="K62" s="150"/>
      <c r="L62" s="150"/>
      <c r="M62" s="150"/>
      <c r="N62" s="150"/>
      <c r="O62" s="3"/>
    </row>
    <row r="63" spans="1:15" ht="15" thickBot="1" x14ac:dyDescent="0.4">
      <c r="A63" s="5"/>
      <c r="B63" s="5"/>
      <c r="C63" s="5" t="s">
        <v>260</v>
      </c>
      <c r="D63" s="3"/>
      <c r="E63" s="153"/>
      <c r="F63" s="9"/>
      <c r="G63" s="3"/>
      <c r="H63" s="9"/>
      <c r="I63" s="3"/>
      <c r="J63" s="9"/>
      <c r="K63" s="3"/>
      <c r="L63" s="9"/>
      <c r="M63" s="3"/>
      <c r="N63" s="9"/>
      <c r="O63" s="3"/>
    </row>
    <row r="64" spans="1:15" x14ac:dyDescent="0.35">
      <c r="A64" s="5"/>
      <c r="B64" s="5" t="s">
        <v>276</v>
      </c>
      <c r="C64" s="5"/>
      <c r="D64" s="3"/>
      <c r="E64" s="15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" thickBot="1" x14ac:dyDescent="0.4">
      <c r="A65" s="5"/>
      <c r="B65" s="5"/>
      <c r="C65" s="5"/>
      <c r="D65" s="3"/>
      <c r="E65" s="153"/>
      <c r="F65" s="30"/>
      <c r="G65" s="3"/>
      <c r="H65" s="30"/>
      <c r="I65" s="3"/>
      <c r="J65" s="30"/>
      <c r="K65" s="3"/>
      <c r="L65" s="30"/>
      <c r="M65" s="3"/>
      <c r="N65" s="30"/>
      <c r="O65" s="3"/>
    </row>
    <row r="66" spans="1:15" ht="16" thickTop="1" x14ac:dyDescent="0.35">
      <c r="A66" s="154" t="s">
        <v>277</v>
      </c>
      <c r="B66" s="5"/>
      <c r="C66" s="5"/>
      <c r="D66" s="3"/>
      <c r="E66" s="153"/>
      <c r="F66" s="3"/>
      <c r="G66" s="3"/>
      <c r="H66" s="3"/>
      <c r="I66" s="3"/>
      <c r="J66" s="3"/>
      <c r="K66" s="3"/>
      <c r="L66" s="3"/>
      <c r="M66" s="3"/>
      <c r="N66" s="3"/>
    </row>
    <row r="67" spans="1:15" ht="15.5" x14ac:dyDescent="0.35">
      <c r="A67" s="154" t="s">
        <v>278</v>
      </c>
      <c r="B67" s="5"/>
      <c r="C67" s="5"/>
      <c r="D67" s="3"/>
      <c r="E67" s="151"/>
      <c r="F67" s="3"/>
      <c r="G67" s="3"/>
      <c r="H67" s="3"/>
      <c r="I67" s="3"/>
      <c r="J67" s="3"/>
      <c r="K67" s="3"/>
      <c r="L67" s="3"/>
      <c r="N67" s="3"/>
    </row>
  </sheetData>
  <mergeCells count="1">
    <mergeCell ref="A1:O1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"/>
  <sheetViews>
    <sheetView workbookViewId="0">
      <selection activeCell="A5" sqref="A5"/>
    </sheetView>
  </sheetViews>
  <sheetFormatPr defaultRowHeight="14.5" x14ac:dyDescent="0.35"/>
  <cols>
    <col min="6" max="6" width="23" bestFit="1" customWidth="1"/>
  </cols>
  <sheetData>
    <row r="1" spans="1:15" ht="15.5" x14ac:dyDescent="0.35">
      <c r="A1" s="160" t="s">
        <v>289</v>
      </c>
    </row>
    <row r="2" spans="1:15" ht="17.5" x14ac:dyDescent="0.35">
      <c r="A2" s="10"/>
      <c r="B2" s="10"/>
      <c r="C2" s="10"/>
      <c r="E2" s="136" t="s">
        <v>257</v>
      </c>
      <c r="F2" s="159" t="s">
        <v>279</v>
      </c>
      <c r="G2" s="10"/>
      <c r="H2" s="19"/>
      <c r="I2" s="10"/>
      <c r="J2" s="19"/>
      <c r="K2" s="10"/>
      <c r="L2" s="19"/>
      <c r="M2" s="10"/>
      <c r="N2" s="19"/>
      <c r="O2" s="10"/>
    </row>
    <row r="4" spans="1:15" x14ac:dyDescent="0.35">
      <c r="A4" t="s">
        <v>280</v>
      </c>
    </row>
    <row r="5" spans="1:15" x14ac:dyDescent="0.35">
      <c r="A5" t="s">
        <v>291</v>
      </c>
    </row>
    <row r="6" spans="1:15" x14ac:dyDescent="0.35">
      <c r="A6" t="s">
        <v>281</v>
      </c>
    </row>
    <row r="7" spans="1:15" x14ac:dyDescent="0.35">
      <c r="A7" t="s">
        <v>282</v>
      </c>
    </row>
    <row r="8" spans="1:15" x14ac:dyDescent="0.35">
      <c r="A8" t="s">
        <v>283</v>
      </c>
    </row>
    <row r="9" spans="1:15" x14ac:dyDescent="0.35">
      <c r="A9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53C299D56B2449F25B70E75B663A6" ma:contentTypeVersion="10" ma:contentTypeDescription="Create a new document." ma:contentTypeScope="" ma:versionID="748de68f4e1fa097ec2d0575e9f7fbdd">
  <xsd:schema xmlns:xsd="http://www.w3.org/2001/XMLSchema" xmlns:xs="http://www.w3.org/2001/XMLSchema" xmlns:p="http://schemas.microsoft.com/office/2006/metadata/properties" xmlns:ns2="d6ba995f-95a7-4f50-b6e1-4694e91f0d3e" xmlns:ns3="f767899a-bb45-48bc-a03b-880213567cdc" targetNamespace="http://schemas.microsoft.com/office/2006/metadata/properties" ma:root="true" ma:fieldsID="f1f0990a0b92aab768a1b71faeba3427" ns2:_="" ns3:_="">
    <xsd:import namespace="d6ba995f-95a7-4f50-b6e1-4694e91f0d3e"/>
    <xsd:import namespace="f767899a-bb45-48bc-a03b-880213567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a995f-95a7-4f50-b6e1-4694e91f0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7899a-bb45-48bc-a03b-880213567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BF6DE1-AD87-4E47-B317-6C84F86B5F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2902B-9840-4D4E-BA76-94AB7A6BFD47}">
  <ds:schemaRefs>
    <ds:schemaRef ds:uri="http://schemas.microsoft.com/office/infopath/2007/PartnerControls"/>
    <ds:schemaRef ds:uri="d6ba995f-95a7-4f50-b6e1-4694e91f0d3e"/>
    <ds:schemaRef ds:uri="http://purl.org/dc/elements/1.1/"/>
    <ds:schemaRef ds:uri="http://schemas.microsoft.com/office/2006/metadata/properties"/>
    <ds:schemaRef ds:uri="f767899a-bb45-48bc-a03b-880213567cdc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184E98-E902-4BF2-9F42-17563A704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a995f-95a7-4f50-b6e1-4694e91f0d3e"/>
    <ds:schemaRef ds:uri="f767899a-bb45-48bc-a03b-880213567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Scenarios</vt:lpstr>
      <vt:lpstr>Topic Formula</vt:lpstr>
      <vt:lpstr>Old Budget Format</vt:lpstr>
      <vt:lpstr>ASSUMPTIONS 1</vt:lpstr>
      <vt:lpstr>ASSUMPTIONS 2</vt:lpstr>
      <vt:lpstr>Most Likely</vt:lpstr>
      <vt:lpstr>Worst case</vt:lpstr>
      <vt:lpstr>Balance Sheet</vt:lpstr>
      <vt:lpstr>'Old Budget Format'!Print_Area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Finance</dc:creator>
  <cp:keywords/>
  <dc:description/>
  <cp:lastModifiedBy>Lorie Hall</cp:lastModifiedBy>
  <cp:revision/>
  <cp:lastPrinted>2018-09-25T17:24:06Z</cp:lastPrinted>
  <dcterms:created xsi:type="dcterms:W3CDTF">2013-05-01T16:26:34Z</dcterms:created>
  <dcterms:modified xsi:type="dcterms:W3CDTF">2019-05-01T18:53:30Z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0x01010046A53C299D56B2449F25B70E75B663A6</vt:lpwstr>
  </property>
</Properties>
</file>